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workbookProtection workbookPassword="86D6" lockStructure="1"/>
  <bookViews>
    <workbookView xWindow="2040" yWindow="2385" windowWidth="18195" windowHeight="5745" activeTab="6"/>
  </bookViews>
  <sheets>
    <sheet name="Start" sheetId="3" r:id="rId1"/>
    <sheet name="Part-I" sheetId="1" r:id="rId2"/>
    <sheet name="Part-II" sheetId="2" r:id="rId3"/>
    <sheet name="Part-III" sheetId="4" r:id="rId4"/>
    <sheet name="Part-IV" sheetId="6" r:id="rId5"/>
    <sheet name="buy back" sheetId="8" r:id="rId6"/>
    <sheet name="Summary" sheetId="7" r:id="rId7"/>
  </sheets>
  <calcPr calcId="162913"/>
</workbook>
</file>

<file path=xl/calcChain.xml><?xml version="1.0" encoding="utf-8"?>
<calcChain xmlns="http://schemas.openxmlformats.org/spreadsheetml/2006/main">
  <c r="A3" i="7" l="1"/>
  <c r="B5" i="8" l="1"/>
  <c r="B5" i="6"/>
  <c r="E16" i="2"/>
  <c r="E15" i="2"/>
  <c r="E14" i="2"/>
  <c r="E13" i="2"/>
  <c r="E12" i="2"/>
  <c r="M16" i="2"/>
  <c r="E11" i="2"/>
  <c r="M11" i="2" s="1"/>
  <c r="M17" i="2" s="1"/>
  <c r="E17" i="2" s="1"/>
  <c r="D7" i="7" s="1"/>
  <c r="F7" i="7" s="1"/>
  <c r="M13" i="2"/>
  <c r="E10" i="2"/>
  <c r="E10" i="4"/>
  <c r="M10" i="4"/>
  <c r="M22" i="4"/>
  <c r="E22" i="4"/>
  <c r="D8" i="7"/>
  <c r="F8" i="7"/>
  <c r="F8" i="8"/>
  <c r="F16" i="8" s="1"/>
  <c r="D10" i="7" s="1"/>
  <c r="F10" i="7" s="1"/>
  <c r="A4" i="8"/>
  <c r="A3" i="6"/>
  <c r="A3" i="4"/>
  <c r="A3" i="2"/>
  <c r="F26" i="8"/>
  <c r="A3" i="1"/>
  <c r="A2" i="8"/>
  <c r="E14" i="6"/>
  <c r="M14" i="6"/>
  <c r="E13" i="6"/>
  <c r="M13" i="6"/>
  <c r="E12" i="6"/>
  <c r="M12" i="6"/>
  <c r="E15" i="6"/>
  <c r="M15" i="6"/>
  <c r="E16" i="6"/>
  <c r="M16" i="6"/>
  <c r="E17" i="6"/>
  <c r="M17" i="6"/>
  <c r="E18" i="6"/>
  <c r="M18" i="6"/>
  <c r="E19" i="6"/>
  <c r="M19" i="6"/>
  <c r="E20" i="6"/>
  <c r="M20" i="6"/>
  <c r="E21" i="6"/>
  <c r="M21" i="6"/>
  <c r="E22" i="6"/>
  <c r="M22" i="6"/>
  <c r="E11" i="6"/>
  <c r="M11" i="6"/>
  <c r="E9" i="6"/>
  <c r="M9" i="6"/>
  <c r="E13" i="4"/>
  <c r="M13" i="4"/>
  <c r="E12" i="4"/>
  <c r="M12" i="4"/>
  <c r="E11" i="4"/>
  <c r="M11" i="4"/>
  <c r="E14" i="4"/>
  <c r="M14" i="4"/>
  <c r="E15" i="4"/>
  <c r="M15" i="4"/>
  <c r="E16" i="4"/>
  <c r="M16" i="4"/>
  <c r="E17" i="4"/>
  <c r="M17" i="4"/>
  <c r="E18" i="4"/>
  <c r="M18" i="4"/>
  <c r="E19" i="4"/>
  <c r="M19" i="4"/>
  <c r="E20" i="4"/>
  <c r="M20" i="4"/>
  <c r="E21" i="4"/>
  <c r="M21" i="4"/>
  <c r="E22" i="1"/>
  <c r="G22" i="1"/>
  <c r="E21" i="1"/>
  <c r="G21" i="1"/>
  <c r="E20" i="1"/>
  <c r="G20" i="1"/>
  <c r="E18" i="1"/>
  <c r="G18" i="1"/>
  <c r="E17" i="1"/>
  <c r="G17" i="1"/>
  <c r="E16" i="1"/>
  <c r="G16" i="1"/>
  <c r="E14" i="1"/>
  <c r="G14" i="1"/>
  <c r="E13" i="1"/>
  <c r="G13" i="1"/>
  <c r="E12" i="1"/>
  <c r="G12" i="1"/>
  <c r="E11" i="1"/>
  <c r="G11" i="1"/>
  <c r="E8" i="1"/>
  <c r="G8" i="1"/>
  <c r="E9" i="1"/>
  <c r="G9" i="1"/>
  <c r="E10" i="1"/>
  <c r="G10" i="1"/>
  <c r="E15" i="1"/>
  <c r="G15" i="1"/>
  <c r="E19" i="1"/>
  <c r="G19" i="1"/>
  <c r="G23" i="1"/>
  <c r="E23" i="1"/>
  <c r="D6" i="7"/>
  <c r="F6" i="7"/>
  <c r="E7" i="1"/>
  <c r="G7" i="1"/>
  <c r="F15" i="8"/>
  <c r="F14" i="8"/>
  <c r="F13" i="8"/>
  <c r="F12" i="8"/>
  <c r="F11" i="8"/>
  <c r="F10" i="8"/>
  <c r="F9" i="8"/>
  <c r="E31" i="1"/>
  <c r="A1" i="7"/>
  <c r="A1" i="6"/>
  <c r="A1" i="4"/>
  <c r="A1" i="2"/>
  <c r="A1" i="1"/>
  <c r="D28" i="6"/>
  <c r="B5" i="4"/>
  <c r="B5" i="2"/>
  <c r="B4" i="1"/>
  <c r="D17" i="3"/>
  <c r="D28" i="4"/>
  <c r="D27" i="2"/>
  <c r="M23" i="6"/>
  <c r="E23" i="6"/>
  <c r="D9" i="7"/>
  <c r="F9" i="7"/>
  <c r="F11" i="7" l="1"/>
  <c r="D11" i="7" s="1"/>
</calcChain>
</file>

<file path=xl/comments1.xml><?xml version="1.0" encoding="utf-8"?>
<comments xmlns="http://schemas.openxmlformats.org/spreadsheetml/2006/main">
  <authors>
    <author>Dinesh</author>
  </authors>
  <commentList>
    <comment ref="D7" authorId="0" shapeId="0">
      <text>
        <r>
          <rPr>
            <b/>
            <sz val="9"/>
            <color indexed="81"/>
            <rFont val="Tahoma"/>
            <family val="2"/>
          </rPr>
          <t>If not proposed, enter Zero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If not proposed, enter Zero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If not proposed, enter Zero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If not proposed, enter Zero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If not proposed, enter Zero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 xml:space="preserve">If not proposed, enter Zero
</t>
        </r>
      </text>
    </comment>
  </commentList>
</comments>
</file>

<file path=xl/sharedStrings.xml><?xml version="1.0" encoding="utf-8"?>
<sst xmlns="http://schemas.openxmlformats.org/spreadsheetml/2006/main" count="158" uniqueCount="114">
  <si>
    <t>Bidder:</t>
  </si>
  <si>
    <t>SL No</t>
  </si>
  <si>
    <t>Required Item</t>
  </si>
  <si>
    <t>Quantity</t>
  </si>
  <si>
    <t>Quote Per Unit</t>
  </si>
  <si>
    <t>Total Amount</t>
  </si>
  <si>
    <t>Total</t>
  </si>
  <si>
    <t>This is to certify that hard copy  matches exactly with soft copy that is being submitted</t>
  </si>
  <si>
    <t>Signature of Vendor/Vendor's Representative</t>
  </si>
  <si>
    <t>Date:</t>
  </si>
  <si>
    <t>Sl.</t>
  </si>
  <si>
    <t>Item</t>
  </si>
  <si>
    <t>Number</t>
  </si>
  <si>
    <t>Services of L2 Hardware Engineer for Period of One Year</t>
  </si>
  <si>
    <t>Enter Bidder Name</t>
  </si>
  <si>
    <t>Instructions related to entering quotes</t>
  </si>
  <si>
    <t xml:space="preserve"> 1. Excel Cells where Bidder has to input values, are unlocked.</t>
  </si>
  <si>
    <t>Penalty of Rs. 10000/- for irregularity will be charged and recovered from EMD, for non compliance of following requirements:</t>
  </si>
  <si>
    <t>Signature of Vendor/Vendor's  Representative</t>
  </si>
  <si>
    <t>Backup Software (D-D-T)</t>
  </si>
  <si>
    <t>Quote Per item</t>
  </si>
  <si>
    <t>AMC Rate(&lt;=8%) for 6th and 7th Year</t>
  </si>
  <si>
    <t>Rate Quoted(%)</t>
  </si>
  <si>
    <r>
      <t xml:space="preserve">Total AMC Amount
(6th + 7th year)
</t>
    </r>
    <r>
      <rPr>
        <b/>
        <sz val="10"/>
        <color indexed="10"/>
        <rFont val="Segoe UI"/>
        <family val="2"/>
      </rPr>
      <t>[2 * Rate/100 * Total HW Cost]</t>
    </r>
  </si>
  <si>
    <t xml:space="preserve"> 1. If commercial bid is not spirally bound</t>
  </si>
  <si>
    <t xml:space="preserve"> 2. If pages of commercial bid are not numbered.</t>
  </si>
  <si>
    <t>TOTAL COST of OWNERSHIP</t>
  </si>
  <si>
    <t>Part-I Quote</t>
  </si>
  <si>
    <t>Part-II Quote</t>
  </si>
  <si>
    <t>Part-III Quote</t>
  </si>
  <si>
    <t>Part-IV Quote</t>
  </si>
  <si>
    <t>TCO</t>
  </si>
  <si>
    <r>
      <t xml:space="preserve">Total ATS Amount
(6th + 7th year)
</t>
    </r>
    <r>
      <rPr>
        <b/>
        <sz val="10"/>
        <color indexed="10"/>
        <rFont val="Segoe UI"/>
        <family val="2"/>
      </rPr>
      <t>[2 * Quote]</t>
    </r>
  </si>
  <si>
    <t>ATS For Backup Software</t>
  </si>
  <si>
    <t>N/A</t>
  </si>
  <si>
    <t>ATS for J2EE Compliant Java Application Server(as per requirement)</t>
  </si>
  <si>
    <t xml:space="preserve">Total HW Cost </t>
  </si>
  <si>
    <t>Part III - Quote for AMC and ATS(6th and 7th Years)</t>
  </si>
  <si>
    <t>Yearly Quote Amount</t>
  </si>
  <si>
    <t>Procurement, Installation, Commissioning, Migration and Maintenance of  Hardware Infrastructure Solution for eFEAP Next</t>
  </si>
  <si>
    <t>Blade Chassis ( If Proposed)</t>
  </si>
  <si>
    <t>Blade Server ( If Proposed)</t>
  </si>
  <si>
    <t>Rack Server ( If Proposed)</t>
  </si>
  <si>
    <t>Hyper Converged Node ( If Proposed)</t>
  </si>
  <si>
    <t xml:space="preserve">SAN Switch </t>
  </si>
  <si>
    <t xml:space="preserve">ZO site SAN </t>
  </si>
  <si>
    <t>Object Store (If Proposed )</t>
  </si>
  <si>
    <t xml:space="preserve">Virtualization Software </t>
  </si>
  <si>
    <t xml:space="preserve">Enterprise Server Security Software </t>
  </si>
  <si>
    <t>Disk to Disk Backup Appliance</t>
  </si>
  <si>
    <t>DR automation and Business Continuity Management Software</t>
  </si>
  <si>
    <t xml:space="preserve">Private Cloud Software </t>
  </si>
  <si>
    <t>Telemetry Analytics Software</t>
  </si>
  <si>
    <t xml:space="preserve">Co-location site SAN </t>
  </si>
  <si>
    <t>Physical Load Balancer (If Proposed )</t>
  </si>
  <si>
    <t xml:space="preserve">Replication Software </t>
  </si>
  <si>
    <t>DC Network / TOR Switch</t>
  </si>
  <si>
    <t>Standard 42 RACK for Server / Network</t>
  </si>
  <si>
    <t xml:space="preserve">Central Command Center Hardware components </t>
  </si>
  <si>
    <t xml:space="preserve">Central Command Center software components </t>
  </si>
  <si>
    <t>Fibre optic cable laying charges per meter between primary site and Near DR</t>
  </si>
  <si>
    <t>ATS for Virtualization Software</t>
  </si>
  <si>
    <t xml:space="preserve">ATS for Load Balancer Software </t>
  </si>
  <si>
    <t xml:space="preserve">ATS for Enterprise Server Security Software </t>
  </si>
  <si>
    <t xml:space="preserve">ATS for Replication Software </t>
  </si>
  <si>
    <t xml:space="preserve">ATS for Private Cloud Software </t>
  </si>
  <si>
    <t>ATS for Telemetry Analytics Software</t>
  </si>
  <si>
    <t xml:space="preserve">ATS for Central Command Center software components </t>
  </si>
  <si>
    <t>HCI Software ( If Proposed )</t>
  </si>
  <si>
    <t>Object Store Software for NFS and Archival ( If proposed )</t>
  </si>
  <si>
    <t>ATS for DR automation and BCP Software</t>
  </si>
  <si>
    <t>ITEM</t>
  </si>
  <si>
    <t>Total Estimated Quantity
(A)</t>
  </si>
  <si>
    <t>Base Rate</t>
  </si>
  <si>
    <t>UNIT RATE
(B)</t>
  </si>
  <si>
    <t>TOTAL( A x B )</t>
  </si>
  <si>
    <t>Server</t>
  </si>
  <si>
    <t>TOTAL</t>
  </si>
  <si>
    <t>It is therefore mandatory that the unit rate for all items should be submitted.</t>
  </si>
  <si>
    <t>SAN</t>
  </si>
  <si>
    <t>SAN Switch</t>
  </si>
  <si>
    <t>Tape Library</t>
  </si>
  <si>
    <t xml:space="preserve">Standard 42 RACK </t>
  </si>
  <si>
    <t>Load Balancer</t>
  </si>
  <si>
    <t>APC PDU</t>
  </si>
  <si>
    <t>Buy Back Quote</t>
  </si>
  <si>
    <t>Load Balancer Appliance</t>
  </si>
  <si>
    <t>JEE Compliant Java Application Server(as per LIC requirement)</t>
  </si>
  <si>
    <t>Part III - Quote for Software Licence</t>
  </si>
  <si>
    <t>ATS for HCI Software Components(if proposed)</t>
  </si>
  <si>
    <t>ATS for Object Store Software for NFS and Archival(if proposed)</t>
  </si>
  <si>
    <t>The above buyback quantities are tentative &amp; meant to arrive at the L1 vendor. The exact quantities and base rate will be indicated  at a later stage.</t>
  </si>
  <si>
    <t>Part-I Hardware Items</t>
  </si>
  <si>
    <t>Annexure IX - Commercial Annexure for eFEAP Next hardware RFP</t>
  </si>
  <si>
    <t xml:space="preserve"> </t>
  </si>
  <si>
    <t xml:space="preserve"> Component wise hardware bifurcation for each site ( Total 18 sites )should be submitted separately. It will be used for any future upgradation.</t>
  </si>
  <si>
    <t>Services of L2 software Engineer for Period of One Year</t>
  </si>
  <si>
    <t xml:space="preserve">Go-live effort cost for one co-location site with DC-DR implementation   </t>
  </si>
  <si>
    <t xml:space="preserve">Go-live effort cost for one ZO site with migration of ZO instances  </t>
  </si>
  <si>
    <t>Migration Cost for one Division to ZO / COLO site with BCP implementation</t>
  </si>
  <si>
    <t>Quote Per unit</t>
  </si>
  <si>
    <t>User level Training Cost ( per day for batch of 25 persons in LIC premises)</t>
  </si>
  <si>
    <t>Developer level Training Cost ( per day for batch of 25 persons in LIC premises)</t>
  </si>
  <si>
    <t>TCO for five years</t>
  </si>
  <si>
    <t>Part II - Quote for Services of Hardware / Software Engineer and implementation efforts</t>
  </si>
  <si>
    <t xml:space="preserve">The user level and developer level training is for proposed technologies required in addition to  OEM training  </t>
  </si>
  <si>
    <t>This is to certify that no correction / modifications have been done in soft copy and this hard copy matches exactly with soft copy that is being submitted.</t>
  </si>
  <si>
    <t xml:space="preserve"> 3. Any other relevant information which is not complied as per RFP document.</t>
  </si>
  <si>
    <r>
      <t xml:space="preserve">Tape Library </t>
    </r>
    <r>
      <rPr>
        <b/>
        <sz val="10"/>
        <color indexed="8"/>
        <rFont val="Segoe UI"/>
        <family val="2"/>
      </rPr>
      <t>(at Navi Mumbai co-location site only)</t>
    </r>
  </si>
  <si>
    <r>
      <t xml:space="preserve">LTO7 Tapes </t>
    </r>
    <r>
      <rPr>
        <b/>
        <sz val="10"/>
        <color indexed="8"/>
        <rFont val="Segoe UI"/>
        <family val="2"/>
      </rPr>
      <t>(at Navi Mumbai co-location site only)</t>
    </r>
  </si>
  <si>
    <t>Ref: LIC/CO/IT-SD/EFEAP-NEXT/INFRASTRUCTURE-SOLUTION/18-19/01 Dated: 01/01/2019</t>
  </si>
  <si>
    <t xml:space="preserve">The services of L2 hardware engineer numbers will be decided by LIC for support and maintenance only after all the divisions are migrated for that site </t>
  </si>
  <si>
    <t xml:space="preserve">The services of L2 software engineer numbers per skill-set will be decided by LIC for supporting/migrating/ improvements in eFEAP application </t>
  </si>
  <si>
    <t>Existing IT equipments at 115 divisional offices and 8 zonal offices for buy back on ASIS WHEREIS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</si>
</sst>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d\-mmm\-yy;@"/>
    <numFmt numFmtId="165" formatCode="[$-409]General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10"/>
      <color indexed="10"/>
      <name val="Segoe UI"/>
      <family val="2"/>
    </font>
    <font>
      <sz val="10"/>
      <color indexed="8"/>
      <name val="Segoe UI"/>
      <family val="2"/>
    </font>
    <font>
      <b/>
      <sz val="10"/>
      <color indexed="8"/>
      <name val="Segoe UI"/>
      <family val="2"/>
    </font>
    <font>
      <b/>
      <sz val="9"/>
      <color indexed="81"/>
      <name val="Tahoma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rgb="FF000000"/>
      <name val="Segoe UI"/>
      <family val="2"/>
    </font>
    <font>
      <b/>
      <sz val="10"/>
      <color rgb="FFFF0000"/>
      <name val="Segoe UI"/>
      <family val="2"/>
    </font>
    <font>
      <b/>
      <sz val="10"/>
      <color rgb="FF1D1B1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165" fontId="14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" fillId="0" borderId="0"/>
    <xf numFmtId="0" fontId="1" fillId="0" borderId="0"/>
  </cellStyleXfs>
  <cellXfs count="151">
    <xf numFmtId="0" fontId="0" fillId="0" borderId="0" xfId="0"/>
    <xf numFmtId="0" fontId="3" fillId="2" borderId="1" xfId="4" applyFont="1" applyFill="1" applyBorder="1" applyAlignment="1">
      <alignment vertical="center"/>
    </xf>
    <xf numFmtId="0" fontId="3" fillId="2" borderId="2" xfId="4" applyFont="1" applyFill="1" applyBorder="1" applyAlignment="1">
      <alignment vertical="center" wrapText="1"/>
    </xf>
    <xf numFmtId="0" fontId="4" fillId="2" borderId="0" xfId="4" applyFont="1" applyFill="1" applyBorder="1" applyAlignment="1">
      <alignment vertical="center" wrapText="1"/>
    </xf>
    <xf numFmtId="0" fontId="16" fillId="0" borderId="0" xfId="0" applyFont="1"/>
    <xf numFmtId="0" fontId="16" fillId="0" borderId="4" xfId="0" applyFont="1" applyBorder="1"/>
    <xf numFmtId="0" fontId="16" fillId="0" borderId="0" xfId="0" applyFont="1" applyBorder="1"/>
    <xf numFmtId="0" fontId="16" fillId="0" borderId="5" xfId="0" applyFont="1" applyBorder="1"/>
    <xf numFmtId="0" fontId="17" fillId="0" borderId="0" xfId="0" applyFont="1" applyBorder="1" applyAlignment="1">
      <alignment wrapText="1"/>
    </xf>
    <xf numFmtId="0" fontId="17" fillId="0" borderId="6" xfId="0" applyFont="1" applyBorder="1"/>
    <xf numFmtId="0" fontId="17" fillId="0" borderId="0" xfId="0" applyFont="1" applyBorder="1" applyAlignment="1">
      <alignment horizontal="right"/>
    </xf>
    <xf numFmtId="0" fontId="17" fillId="0" borderId="7" xfId="0" applyFont="1" applyBorder="1" applyAlignment="1">
      <alignment horizontal="right"/>
    </xf>
    <xf numFmtId="0" fontId="16" fillId="0" borderId="8" xfId="0" applyFont="1" applyBorder="1"/>
    <xf numFmtId="0" fontId="16" fillId="0" borderId="9" xfId="0" applyFont="1" applyBorder="1"/>
    <xf numFmtId="0" fontId="16" fillId="0" borderId="10" xfId="0" applyFont="1" applyBorder="1"/>
    <xf numFmtId="0" fontId="17" fillId="0" borderId="0" xfId="0" applyFont="1" applyBorder="1" applyAlignment="1">
      <alignment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7" fillId="4" borderId="11" xfId="0" applyFont="1" applyFill="1" applyBorder="1" applyAlignment="1" applyProtection="1">
      <alignment horizontal="center" vertical="center"/>
    </xf>
    <xf numFmtId="0" fontId="3" fillId="4" borderId="11" xfId="7" applyFont="1" applyFill="1" applyBorder="1" applyAlignment="1" applyProtection="1">
      <alignment horizontal="center" vertical="center" wrapText="1"/>
    </xf>
    <xf numFmtId="0" fontId="17" fillId="4" borderId="11" xfId="3" applyFont="1" applyFill="1" applyBorder="1" applyAlignment="1" applyProtection="1">
      <alignment horizontal="center" vertical="center"/>
    </xf>
    <xf numFmtId="0" fontId="17" fillId="4" borderId="11" xfId="3" applyFont="1" applyFill="1" applyBorder="1" applyAlignment="1" applyProtection="1">
      <alignment horizontal="center" vertical="center" wrapText="1"/>
    </xf>
    <xf numFmtId="0" fontId="16" fillId="0" borderId="0" xfId="3" applyFont="1" applyProtection="1"/>
    <xf numFmtId="0" fontId="6" fillId="0" borderId="11" xfId="3" applyFont="1" applyBorder="1" applyAlignment="1" applyProtection="1">
      <alignment wrapText="1"/>
    </xf>
    <xf numFmtId="0" fontId="16" fillId="0" borderId="0" xfId="7" applyFont="1" applyAlignment="1" applyProtection="1">
      <alignment wrapText="1"/>
    </xf>
    <xf numFmtId="0" fontId="6" fillId="0" borderId="11" xfId="3" applyFont="1" applyFill="1" applyBorder="1" applyAlignment="1" applyProtection="1">
      <alignment wrapText="1"/>
    </xf>
    <xf numFmtId="0" fontId="16" fillId="0" borderId="11" xfId="0" applyFont="1" applyBorder="1"/>
    <xf numFmtId="0" fontId="7" fillId="0" borderId="11" xfId="3" applyFont="1" applyFill="1" applyBorder="1" applyAlignment="1" applyProtection="1">
      <alignment wrapText="1"/>
    </xf>
    <xf numFmtId="0" fontId="16" fillId="0" borderId="0" xfId="7" applyFont="1" applyFill="1" applyAlignment="1" applyProtection="1">
      <alignment wrapText="1"/>
    </xf>
    <xf numFmtId="0" fontId="7" fillId="0" borderId="0" xfId="0" applyFont="1" applyFill="1" applyBorder="1" applyAlignment="1" applyProtection="1"/>
    <xf numFmtId="0" fontId="4" fillId="0" borderId="0" xfId="0" applyFont="1" applyAlignment="1" applyProtection="1"/>
    <xf numFmtId="0" fontId="3" fillId="0" borderId="0" xfId="0" applyFont="1" applyProtection="1"/>
    <xf numFmtId="0" fontId="4" fillId="0" borderId="0" xfId="0" applyFont="1" applyFill="1" applyBorder="1" applyAlignment="1" applyProtection="1">
      <alignment horizontal="center" wrapText="1"/>
    </xf>
    <xf numFmtId="0" fontId="4" fillId="0" borderId="0" xfId="7" applyFont="1" applyAlignment="1" applyProtection="1">
      <alignment wrapText="1"/>
    </xf>
    <xf numFmtId="1" fontId="4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wrapText="1"/>
    </xf>
    <xf numFmtId="0" fontId="3" fillId="0" borderId="0" xfId="7" applyFont="1" applyAlignment="1" applyProtection="1">
      <alignment wrapText="1"/>
    </xf>
    <xf numFmtId="0" fontId="17" fillId="0" borderId="11" xfId="0" applyFont="1" applyBorder="1" applyAlignment="1">
      <alignment horizontal="center"/>
    </xf>
    <xf numFmtId="0" fontId="17" fillId="0" borderId="11" xfId="0" applyFont="1" applyBorder="1" applyAlignment="1">
      <alignment wrapText="1"/>
    </xf>
    <xf numFmtId="0" fontId="17" fillId="0" borderId="11" xfId="0" applyFont="1" applyFill="1" applyBorder="1" applyAlignment="1">
      <alignment horizontal="center"/>
    </xf>
    <xf numFmtId="0" fontId="3" fillId="0" borderId="0" xfId="0" applyFont="1" applyBorder="1" applyAlignment="1" applyProtection="1"/>
    <xf numFmtId="0" fontId="16" fillId="0" borderId="11" xfId="0" applyFont="1" applyBorder="1" applyAlignment="1">
      <alignment horizontal="center" vertical="top"/>
    </xf>
    <xf numFmtId="0" fontId="18" fillId="0" borderId="1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center" vertical="center"/>
    </xf>
    <xf numFmtId="0" fontId="6" fillId="0" borderId="11" xfId="3" applyFont="1" applyBorder="1" applyAlignment="1" applyProtection="1">
      <alignment vertical="top" wrapText="1"/>
    </xf>
    <xf numFmtId="0" fontId="19" fillId="5" borderId="11" xfId="0" applyFont="1" applyFill="1" applyBorder="1" applyProtection="1">
      <protection locked="0" hidden="1"/>
    </xf>
    <xf numFmtId="0" fontId="16" fillId="6" borderId="11" xfId="0" applyNumberFormat="1" applyFont="1" applyFill="1" applyBorder="1" applyAlignment="1" applyProtection="1">
      <alignment vertical="top"/>
      <protection locked="0" hidden="1"/>
    </xf>
    <xf numFmtId="0" fontId="16" fillId="6" borderId="11" xfId="0" applyNumberFormat="1" applyFont="1" applyFill="1" applyBorder="1" applyProtection="1">
      <protection locked="0" hidden="1"/>
    </xf>
    <xf numFmtId="1" fontId="16" fillId="0" borderId="11" xfId="7" applyNumberFormat="1" applyFont="1" applyBorder="1" applyAlignment="1" applyProtection="1">
      <alignment vertical="top" wrapText="1"/>
      <protection hidden="1"/>
    </xf>
    <xf numFmtId="1" fontId="16" fillId="0" borderId="11" xfId="7" applyNumberFormat="1" applyFont="1" applyBorder="1" applyAlignment="1" applyProtection="1">
      <alignment wrapText="1"/>
      <protection hidden="1"/>
    </xf>
    <xf numFmtId="164" fontId="16" fillId="0" borderId="12" xfId="0" applyNumberFormat="1" applyFont="1" applyBorder="1" applyAlignment="1" applyProtection="1">
      <alignment horizontal="left" vertical="center"/>
    </xf>
    <xf numFmtId="2" fontId="16" fillId="6" borderId="11" xfId="0" applyNumberFormat="1" applyFont="1" applyFill="1" applyBorder="1" applyProtection="1">
      <protection locked="0" hidden="1"/>
    </xf>
    <xf numFmtId="0" fontId="4" fillId="0" borderId="11" xfId="0" applyFont="1" applyBorder="1" applyAlignment="1" applyProtection="1">
      <alignment horizontal="right"/>
      <protection hidden="1"/>
    </xf>
    <xf numFmtId="0" fontId="4" fillId="0" borderId="11" xfId="0" applyFont="1" applyBorder="1" applyAlignment="1" applyProtection="1">
      <alignment horizontal="right" vertical="center"/>
      <protection hidden="1"/>
    </xf>
    <xf numFmtId="0" fontId="0" fillId="0" borderId="0" xfId="0"/>
    <xf numFmtId="0" fontId="16" fillId="0" borderId="0" xfId="0" applyFont="1"/>
    <xf numFmtId="0" fontId="16" fillId="0" borderId="0" xfId="7" applyFont="1" applyAlignment="1" applyProtection="1">
      <alignment wrapText="1"/>
    </xf>
    <xf numFmtId="0" fontId="17" fillId="4" borderId="11" xfId="0" applyFont="1" applyFill="1" applyBorder="1" applyAlignment="1">
      <alignment horizontal="center" vertical="top"/>
    </xf>
    <xf numFmtId="0" fontId="16" fillId="0" borderId="0" xfId="0" applyFont="1"/>
    <xf numFmtId="0" fontId="16" fillId="0" borderId="0" xfId="7" applyFont="1" applyAlignment="1" applyProtection="1">
      <alignment wrapText="1"/>
    </xf>
    <xf numFmtId="0" fontId="16" fillId="0" borderId="11" xfId="0" applyFont="1" applyBorder="1" applyAlignment="1">
      <alignment horizontal="center" vertical="top"/>
    </xf>
    <xf numFmtId="0" fontId="18" fillId="0" borderId="11" xfId="0" applyFont="1" applyFill="1" applyBorder="1" applyAlignment="1">
      <alignment horizontal="left" vertical="top" wrapText="1"/>
    </xf>
    <xf numFmtId="1" fontId="16" fillId="0" borderId="11" xfId="7" applyNumberFormat="1" applyFont="1" applyBorder="1" applyAlignment="1" applyProtection="1">
      <alignment horizontal="right" wrapText="1"/>
      <protection hidden="1"/>
    </xf>
    <xf numFmtId="0" fontId="18" fillId="4" borderId="11" xfId="0" applyFont="1" applyFill="1" applyBorder="1" applyAlignment="1">
      <alignment horizontal="left" vertical="top" wrapText="1"/>
    </xf>
    <xf numFmtId="1" fontId="16" fillId="7" borderId="11" xfId="0" applyNumberFormat="1" applyFont="1" applyFill="1" applyBorder="1" applyAlignment="1" applyProtection="1">
      <alignment horizontal="center"/>
      <protection hidden="1"/>
    </xf>
    <xf numFmtId="1" fontId="16" fillId="4" borderId="11" xfId="0" applyNumberFormat="1" applyFont="1" applyFill="1" applyBorder="1" applyAlignment="1" applyProtection="1">
      <alignment horizontal="right" vertical="center"/>
      <protection hidden="1"/>
    </xf>
    <xf numFmtId="0" fontId="16" fillId="8" borderId="11" xfId="0" applyFont="1" applyFill="1" applyBorder="1" applyProtection="1">
      <protection locked="0" hidden="1"/>
    </xf>
    <xf numFmtId="0" fontId="6" fillId="0" borderId="11" xfId="3" applyFont="1" applyBorder="1" applyAlignment="1" applyProtection="1">
      <alignment horizontal="center" vertical="top" wrapText="1"/>
    </xf>
    <xf numFmtId="0" fontId="17" fillId="0" borderId="11" xfId="0" applyFont="1" applyBorder="1" applyAlignment="1">
      <alignment horizontal="center" wrapText="1"/>
    </xf>
    <xf numFmtId="0" fontId="17" fillId="0" borderId="11" xfId="0" applyFont="1" applyBorder="1" applyAlignment="1">
      <alignment horizontal="center"/>
    </xf>
    <xf numFmtId="0" fontId="17" fillId="0" borderId="11" xfId="0" applyFont="1" applyBorder="1" applyAlignment="1">
      <alignment horizontal="center" vertical="center" wrapText="1"/>
    </xf>
    <xf numFmtId="0" fontId="0" fillId="0" borderId="0" xfId="0" applyBorder="1" applyProtection="1"/>
    <xf numFmtId="0" fontId="0" fillId="0" borderId="0" xfId="0" applyProtection="1"/>
    <xf numFmtId="0" fontId="9" fillId="2" borderId="0" xfId="0" applyFont="1" applyFill="1" applyBorder="1" applyAlignment="1" applyProtection="1">
      <alignment vertical="center"/>
    </xf>
    <xf numFmtId="0" fontId="0" fillId="0" borderId="0" xfId="0" applyAlignment="1">
      <alignment wrapText="1"/>
    </xf>
    <xf numFmtId="0" fontId="0" fillId="0" borderId="13" xfId="0" applyBorder="1" applyProtection="1"/>
    <xf numFmtId="0" fontId="0" fillId="0" borderId="11" xfId="0" applyFont="1" applyFill="1" applyBorder="1" applyAlignment="1" applyProtection="1">
      <alignment wrapText="1"/>
    </xf>
    <xf numFmtId="0" fontId="0" fillId="0" borderId="11" xfId="0" applyFont="1" applyFill="1" applyBorder="1" applyProtection="1"/>
    <xf numFmtId="1" fontId="10" fillId="0" borderId="14" xfId="0" applyNumberFormat="1" applyFont="1" applyBorder="1" applyAlignment="1" applyProtection="1">
      <alignment horizontal="right"/>
    </xf>
    <xf numFmtId="0" fontId="0" fillId="0" borderId="0" xfId="0" applyAlignment="1" applyProtection="1">
      <alignment wrapText="1"/>
    </xf>
    <xf numFmtId="0" fontId="13" fillId="0" borderId="0" xfId="7" applyFont="1" applyAlignment="1" applyProtection="1">
      <alignment wrapText="1"/>
    </xf>
    <xf numFmtId="0" fontId="11" fillId="0" borderId="0" xfId="0" applyFont="1" applyFill="1" applyBorder="1" applyAlignment="1" applyProtection="1">
      <alignment horizontal="center" wrapText="1"/>
    </xf>
    <xf numFmtId="0" fontId="10" fillId="0" borderId="0" xfId="0" applyFont="1" applyBorder="1" applyProtection="1"/>
    <xf numFmtId="0" fontId="0" fillId="0" borderId="0" xfId="0" applyBorder="1"/>
    <xf numFmtId="0" fontId="4" fillId="0" borderId="0" xfId="0" applyFont="1" applyBorder="1" applyAlignment="1" applyProtection="1"/>
    <xf numFmtId="0" fontId="3" fillId="0" borderId="0" xfId="0" applyFont="1" applyBorder="1" applyProtection="1"/>
    <xf numFmtId="0" fontId="4" fillId="0" borderId="0" xfId="7" applyFont="1" applyBorder="1" applyAlignment="1" applyProtection="1">
      <alignment wrapText="1"/>
    </xf>
    <xf numFmtId="0" fontId="3" fillId="0" borderId="0" xfId="7" applyFont="1" applyBorder="1" applyAlignment="1" applyProtection="1">
      <alignment wrapText="1"/>
    </xf>
    <xf numFmtId="164" fontId="4" fillId="2" borderId="0" xfId="0" applyNumberFormat="1" applyFont="1" applyFill="1" applyBorder="1" applyAlignment="1">
      <alignment horizontal="center" vertical="center"/>
    </xf>
    <xf numFmtId="0" fontId="10" fillId="3" borderId="15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/>
    </xf>
    <xf numFmtId="0" fontId="10" fillId="3" borderId="16" xfId="0" applyFont="1" applyFill="1" applyBorder="1" applyAlignment="1" applyProtection="1">
      <alignment horizontal="center" vertical="center"/>
    </xf>
    <xf numFmtId="0" fontId="0" fillId="0" borderId="11" xfId="0" applyBorder="1"/>
    <xf numFmtId="0" fontId="0" fillId="0" borderId="11" xfId="0" applyBorder="1" applyAlignment="1">
      <alignment wrapText="1"/>
    </xf>
    <xf numFmtId="0" fontId="10" fillId="3" borderId="17" xfId="0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15" fillId="0" borderId="19" xfId="0" applyFont="1" applyBorder="1" applyAlignment="1" applyProtection="1">
      <alignment horizontal="center"/>
    </xf>
    <xf numFmtId="0" fontId="0" fillId="0" borderId="20" xfId="0" applyBorder="1" applyAlignment="1" applyProtection="1">
      <alignment horizontal="right"/>
    </xf>
    <xf numFmtId="0" fontId="15" fillId="0" borderId="13" xfId="0" applyFont="1" applyBorder="1" applyAlignment="1" applyProtection="1">
      <alignment horizontal="center"/>
    </xf>
    <xf numFmtId="1" fontId="0" fillId="0" borderId="20" xfId="0" applyNumberFormat="1" applyBorder="1" applyAlignment="1" applyProtection="1">
      <alignment horizontal="right"/>
    </xf>
    <xf numFmtId="0" fontId="15" fillId="0" borderId="21" xfId="0" applyFont="1" applyBorder="1" applyAlignment="1" applyProtection="1">
      <alignment horizontal="center"/>
    </xf>
    <xf numFmtId="0" fontId="0" fillId="0" borderId="22" xfId="0" applyBorder="1" applyAlignment="1" applyProtection="1">
      <alignment horizontal="right"/>
    </xf>
    <xf numFmtId="0" fontId="15" fillId="0" borderId="23" xfId="0" applyFont="1" applyBorder="1" applyAlignment="1" applyProtection="1">
      <alignment horizontal="center"/>
    </xf>
    <xf numFmtId="1" fontId="0" fillId="0" borderId="24" xfId="0" applyNumberFormat="1" applyBorder="1" applyAlignment="1" applyProtection="1">
      <alignment horizontal="right"/>
    </xf>
    <xf numFmtId="0" fontId="16" fillId="0" borderId="11" xfId="0" applyFont="1" applyBorder="1" applyProtection="1">
      <protection locked="0"/>
    </xf>
    <xf numFmtId="0" fontId="17" fillId="0" borderId="11" xfId="0" applyFont="1" applyBorder="1" applyAlignment="1">
      <alignment horizontal="center"/>
    </xf>
    <xf numFmtId="0" fontId="16" fillId="7" borderId="11" xfId="0" applyNumberFormat="1" applyFont="1" applyFill="1" applyBorder="1" applyProtection="1"/>
    <xf numFmtId="0" fontId="16" fillId="6" borderId="11" xfId="0" applyNumberFormat="1" applyFont="1" applyFill="1" applyBorder="1" applyProtection="1">
      <protection locked="0"/>
    </xf>
    <xf numFmtId="0" fontId="12" fillId="0" borderId="34" xfId="0" applyFont="1" applyBorder="1" applyAlignment="1">
      <alignment horizontal="right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right"/>
    </xf>
    <xf numFmtId="0" fontId="3" fillId="2" borderId="1" xfId="4" applyFont="1" applyFill="1" applyBorder="1" applyAlignment="1" applyProtection="1">
      <alignment vertical="center" wrapText="1"/>
    </xf>
    <xf numFmtId="0" fontId="4" fillId="2" borderId="3" xfId="4" applyFont="1" applyFill="1" applyBorder="1" applyAlignment="1" applyProtection="1">
      <alignment vertical="center" wrapText="1"/>
    </xf>
    <xf numFmtId="0" fontId="4" fillId="2" borderId="2" xfId="4" applyFont="1" applyFill="1" applyBorder="1" applyAlignment="1" applyProtection="1">
      <alignment vertical="center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17" fillId="0" borderId="6" xfId="0" applyFont="1" applyBorder="1" applyAlignment="1">
      <alignment horizont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wrapText="1"/>
    </xf>
    <xf numFmtId="0" fontId="17" fillId="0" borderId="11" xfId="0" applyFont="1" applyBorder="1" applyAlignment="1">
      <alignment horizontal="center"/>
    </xf>
    <xf numFmtId="0" fontId="3" fillId="0" borderId="11" xfId="0" applyFont="1" applyFill="1" applyBorder="1" applyAlignment="1" applyProtection="1">
      <alignment horizontal="center" vertical="center" wrapText="1"/>
    </xf>
    <xf numFmtId="0" fontId="17" fillId="0" borderId="11" xfId="0" applyFont="1" applyBorder="1" applyAlignment="1">
      <alignment horizontal="center" wrapText="1"/>
    </xf>
    <xf numFmtId="0" fontId="19" fillId="0" borderId="0" xfId="0" applyFont="1" applyFill="1" applyBorder="1" applyAlignment="1" applyProtection="1">
      <alignment horizontal="center" vertical="center"/>
    </xf>
    <xf numFmtId="0" fontId="17" fillId="0" borderId="11" xfId="0" applyFont="1" applyBorder="1" applyAlignment="1">
      <alignment horizontal="right"/>
    </xf>
    <xf numFmtId="0" fontId="17" fillId="0" borderId="6" xfId="0" applyFont="1" applyBorder="1" applyAlignment="1">
      <alignment horizontal="right"/>
    </xf>
    <xf numFmtId="0" fontId="17" fillId="0" borderId="27" xfId="0" applyFont="1" applyBorder="1" applyAlignment="1">
      <alignment horizontal="right"/>
    </xf>
    <xf numFmtId="0" fontId="17" fillId="0" borderId="28" xfId="0" applyFont="1" applyBorder="1" applyAlignment="1">
      <alignment horizontal="right"/>
    </xf>
    <xf numFmtId="0" fontId="10" fillId="0" borderId="25" xfId="0" applyFont="1" applyBorder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10" fillId="0" borderId="0" xfId="0" applyFont="1" applyFill="1" applyBorder="1" applyAlignment="1" applyProtection="1">
      <alignment horizontal="center"/>
    </xf>
    <xf numFmtId="0" fontId="15" fillId="0" borderId="6" xfId="0" applyFont="1" applyBorder="1" applyAlignment="1">
      <alignment horizontal="left"/>
    </xf>
    <xf numFmtId="0" fontId="15" fillId="0" borderId="27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10" fillId="0" borderId="30" xfId="0" applyFont="1" applyBorder="1" applyAlignment="1" applyProtection="1">
      <alignment horizontal="right"/>
    </xf>
    <xf numFmtId="0" fontId="10" fillId="0" borderId="31" xfId="0" applyFont="1" applyBorder="1" applyAlignment="1" applyProtection="1">
      <alignment horizontal="right"/>
    </xf>
    <xf numFmtId="0" fontId="15" fillId="0" borderId="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0" fillId="0" borderId="32" xfId="0" applyBorder="1" applyAlignment="1" applyProtection="1">
      <alignment horizontal="center"/>
    </xf>
    <xf numFmtId="0" fontId="0" fillId="0" borderId="33" xfId="0" applyBorder="1" applyAlignment="1" applyProtection="1">
      <alignment horizontal="center"/>
    </xf>
    <xf numFmtId="0" fontId="17" fillId="0" borderId="0" xfId="0" applyFont="1" applyAlignment="1">
      <alignment horizontal="left"/>
    </xf>
  </cellXfs>
  <cellStyles count="9">
    <cellStyle name="Excel Built-in Normal" xfId="1"/>
    <cellStyle name="Normal" xfId="0" builtinId="0"/>
    <cellStyle name="Normal 2" xfId="2"/>
    <cellStyle name="Normal 3" xfId="3"/>
    <cellStyle name="Normal 3 2" xfId="4"/>
    <cellStyle name="Normal 3 3" xfId="5"/>
    <cellStyle name="Normal 3_Technical specs for RFP 2013" xfId="6"/>
    <cellStyle name="Normal_Part II items" xfId="7"/>
    <cellStyle name="Style 1" xfId="8"/>
  </cellStyles>
  <dxfs count="8">
    <dxf>
      <font>
        <condense val="0"/>
        <extend val="0"/>
        <color auto="1"/>
      </font>
      <fill>
        <patternFill>
          <bgColor indexed="31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31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3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workbookViewId="0">
      <selection activeCell="D6" sqref="D6"/>
    </sheetView>
  </sheetViews>
  <sheetFormatPr defaultRowHeight="14.25" x14ac:dyDescent="0.25"/>
  <cols>
    <col min="1" max="2" width="9.140625" style="4"/>
    <col min="3" max="3" width="22.5703125" style="4" customWidth="1"/>
    <col min="4" max="4" width="77.28515625" style="4" bestFit="1" customWidth="1"/>
    <col min="5" max="5" width="26" style="4" customWidth="1"/>
    <col min="6" max="16384" width="9.140625" style="4"/>
  </cols>
  <sheetData>
    <row r="2" spans="2:6" x14ac:dyDescent="0.25">
      <c r="B2" s="121" t="s">
        <v>93</v>
      </c>
      <c r="C2" s="122"/>
      <c r="D2" s="122"/>
      <c r="E2" s="123"/>
    </row>
    <row r="3" spans="2:6" ht="15" customHeight="1" x14ac:dyDescent="0.25">
      <c r="B3" s="118" t="s">
        <v>39</v>
      </c>
      <c r="C3" s="119"/>
      <c r="D3" s="119"/>
      <c r="E3" s="120"/>
      <c r="F3" s="8"/>
    </row>
    <row r="4" spans="2:6" ht="15" customHeight="1" x14ac:dyDescent="0.25">
      <c r="B4" s="116" t="s">
        <v>110</v>
      </c>
      <c r="C4" s="116"/>
      <c r="D4" s="116"/>
      <c r="E4" s="117"/>
    </row>
    <row r="5" spans="2:6" x14ac:dyDescent="0.25">
      <c r="B5" s="5"/>
      <c r="C5" s="6"/>
      <c r="D5" s="6"/>
      <c r="E5" s="7"/>
    </row>
    <row r="6" spans="2:6" x14ac:dyDescent="0.25">
      <c r="B6" s="5"/>
      <c r="C6" s="9" t="s">
        <v>14</v>
      </c>
      <c r="D6" s="44"/>
      <c r="E6" s="7"/>
    </row>
    <row r="7" spans="2:6" ht="15" thickBot="1" x14ac:dyDescent="0.3">
      <c r="B7" s="5"/>
      <c r="C7" s="6"/>
      <c r="D7" s="6"/>
      <c r="E7" s="7"/>
    </row>
    <row r="8" spans="2:6" ht="15" thickBot="1" x14ac:dyDescent="0.3">
      <c r="B8" s="5"/>
      <c r="C8" s="6"/>
      <c r="D8" s="1" t="s">
        <v>15</v>
      </c>
      <c r="E8" s="7"/>
    </row>
    <row r="9" spans="2:6" ht="15" thickBot="1" x14ac:dyDescent="0.3">
      <c r="B9" s="5"/>
      <c r="C9" s="6"/>
      <c r="D9" s="2" t="s">
        <v>16</v>
      </c>
      <c r="E9" s="7"/>
    </row>
    <row r="10" spans="2:6" x14ac:dyDescent="0.25">
      <c r="B10" s="5"/>
      <c r="C10" s="6"/>
      <c r="D10" s="3"/>
      <c r="E10" s="7"/>
    </row>
    <row r="11" spans="2:6" ht="15" thickBot="1" x14ac:dyDescent="0.3">
      <c r="B11" s="5"/>
      <c r="C11" s="6"/>
      <c r="D11" s="3"/>
      <c r="E11" s="7"/>
    </row>
    <row r="12" spans="2:6" ht="29.25" thickBot="1" x14ac:dyDescent="0.3">
      <c r="B12" s="5"/>
      <c r="C12" s="6"/>
      <c r="D12" s="113" t="s">
        <v>17</v>
      </c>
      <c r="E12" s="7"/>
    </row>
    <row r="13" spans="2:6" x14ac:dyDescent="0.25">
      <c r="B13" s="5"/>
      <c r="C13" s="6"/>
      <c r="D13" s="114" t="s">
        <v>24</v>
      </c>
      <c r="E13" s="7"/>
    </row>
    <row r="14" spans="2:6" x14ac:dyDescent="0.25">
      <c r="B14" s="5"/>
      <c r="C14" s="6"/>
      <c r="D14" s="114" t="s">
        <v>25</v>
      </c>
      <c r="E14" s="7"/>
    </row>
    <row r="15" spans="2:6" ht="15" thickBot="1" x14ac:dyDescent="0.3">
      <c r="B15" s="5"/>
      <c r="C15" s="6"/>
      <c r="D15" s="115" t="s">
        <v>107</v>
      </c>
      <c r="E15" s="7"/>
    </row>
    <row r="16" spans="2:6" x14ac:dyDescent="0.25">
      <c r="B16" s="5"/>
      <c r="C16" s="6"/>
      <c r="D16" s="6"/>
      <c r="E16" s="7"/>
    </row>
    <row r="17" spans="2:5" x14ac:dyDescent="0.25">
      <c r="B17" s="5"/>
      <c r="C17" s="10" t="s">
        <v>9</v>
      </c>
      <c r="D17" s="49">
        <f ca="1">NOW()</f>
        <v>43466.641261342593</v>
      </c>
      <c r="E17" s="7"/>
    </row>
    <row r="18" spans="2:5" x14ac:dyDescent="0.25">
      <c r="B18" s="5"/>
      <c r="C18" s="6"/>
      <c r="D18" s="11" t="s">
        <v>18</v>
      </c>
      <c r="E18" s="7"/>
    </row>
    <row r="19" spans="2:5" x14ac:dyDescent="0.25">
      <c r="B19" s="12"/>
      <c r="C19" s="13"/>
      <c r="D19" s="13"/>
      <c r="E19" s="14"/>
    </row>
  </sheetData>
  <sheetProtection password="86D6" sheet="1" objects="1" scenarios="1" selectLockedCells="1"/>
  <mergeCells count="3">
    <mergeCell ref="B4:E4"/>
    <mergeCell ref="B3:E3"/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1"/>
  <sheetViews>
    <sheetView workbookViewId="0">
      <selection activeCell="C18" sqref="C18"/>
    </sheetView>
  </sheetViews>
  <sheetFormatPr defaultRowHeight="14.25" x14ac:dyDescent="0.25"/>
  <cols>
    <col min="1" max="1" width="9.7109375" style="4" customWidth="1"/>
    <col min="2" max="2" width="71.28515625" style="4" customWidth="1"/>
    <col min="3" max="3" width="11.28515625" style="4" customWidth="1"/>
    <col min="4" max="4" width="12.5703125" style="4" customWidth="1"/>
    <col min="5" max="5" width="31.85546875" style="4" customWidth="1"/>
    <col min="6" max="6" width="36.140625" style="4" customWidth="1"/>
    <col min="7" max="7" width="6.85546875" style="4" hidden="1" customWidth="1"/>
    <col min="8" max="16384" width="9.140625" style="4"/>
  </cols>
  <sheetData>
    <row r="1" spans="1:8" s="57" customFormat="1" x14ac:dyDescent="0.25">
      <c r="A1" s="127" t="str">
        <f>Start!B2</f>
        <v>Annexure IX - Commercial Annexure for eFEAP Next hardware RFP</v>
      </c>
      <c r="B1" s="127"/>
      <c r="C1" s="127"/>
      <c r="D1" s="127"/>
      <c r="E1" s="127"/>
    </row>
    <row r="2" spans="1:8" ht="15" customHeight="1" x14ac:dyDescent="0.25">
      <c r="A2" s="129" t="s">
        <v>39</v>
      </c>
      <c r="B2" s="129"/>
      <c r="C2" s="129"/>
      <c r="D2" s="129"/>
      <c r="E2" s="129"/>
      <c r="F2" s="8"/>
    </row>
    <row r="3" spans="1:8" ht="15" customHeight="1" x14ac:dyDescent="0.25">
      <c r="A3" s="127" t="str">
        <f>Start!B4</f>
        <v>Ref: LIC/CO/IT-SD/EFEAP-NEXT/INFRASTRUCTURE-SOLUTION/18-19/01 Dated: 01/01/2019</v>
      </c>
      <c r="B3" s="127"/>
      <c r="C3" s="127"/>
      <c r="D3" s="127"/>
      <c r="E3" s="127"/>
      <c r="F3" s="15"/>
    </row>
    <row r="4" spans="1:8" x14ac:dyDescent="0.25">
      <c r="A4" s="16" t="s">
        <v>0</v>
      </c>
      <c r="B4" s="128">
        <f>Start!$D$6</f>
        <v>0</v>
      </c>
      <c r="C4" s="128"/>
      <c r="D4" s="128"/>
      <c r="E4" s="128"/>
    </row>
    <row r="5" spans="1:8" x14ac:dyDescent="0.25">
      <c r="A5" s="128" t="s">
        <v>92</v>
      </c>
      <c r="B5" s="128"/>
      <c r="C5" s="128"/>
      <c r="D5" s="128"/>
      <c r="E5" s="128"/>
    </row>
    <row r="6" spans="1:8" ht="28.5" x14ac:dyDescent="0.25">
      <c r="A6" s="17" t="s">
        <v>1</v>
      </c>
      <c r="B6" s="18" t="s">
        <v>2</v>
      </c>
      <c r="C6" s="19" t="s">
        <v>3</v>
      </c>
      <c r="D6" s="20" t="s">
        <v>4</v>
      </c>
      <c r="E6" s="19" t="s">
        <v>5</v>
      </c>
      <c r="F6" s="21"/>
    </row>
    <row r="7" spans="1:8" s="57" customFormat="1" x14ac:dyDescent="0.25">
      <c r="A7" s="66">
        <v>1</v>
      </c>
      <c r="B7" s="43" t="s">
        <v>42</v>
      </c>
      <c r="C7" s="45">
        <v>1</v>
      </c>
      <c r="D7" s="45">
        <v>1</v>
      </c>
      <c r="E7" s="47">
        <f>IF(AND(ISNUMBER(C7),D7&gt;=0,ISNUMBER(D7)),C7*D7,"NOT QUOTED")</f>
        <v>1</v>
      </c>
      <c r="F7" s="21"/>
      <c r="G7" s="58">
        <f>IF(ISNUMBER(E7),0,1)</f>
        <v>0</v>
      </c>
    </row>
    <row r="8" spans="1:8" s="57" customFormat="1" x14ac:dyDescent="0.25">
      <c r="A8" s="66">
        <v>2</v>
      </c>
      <c r="B8" s="43" t="s">
        <v>43</v>
      </c>
      <c r="C8" s="45">
        <v>1</v>
      </c>
      <c r="D8" s="45">
        <v>1</v>
      </c>
      <c r="E8" s="47">
        <f>IF(AND(ISNUMBER(C8),D8&gt;=0,ISNUMBER(D8)),C8*D8,"NOT QUOTED")</f>
        <v>1</v>
      </c>
      <c r="F8" s="21"/>
      <c r="G8" s="58">
        <f t="shared" ref="G8:G22" si="0">IF(ISNUMBER(E8),0,1)</f>
        <v>0</v>
      </c>
    </row>
    <row r="9" spans="1:8" s="57" customFormat="1" x14ac:dyDescent="0.25">
      <c r="A9" s="66">
        <v>3</v>
      </c>
      <c r="B9" s="43" t="s">
        <v>40</v>
      </c>
      <c r="C9" s="45">
        <v>1</v>
      </c>
      <c r="D9" s="45">
        <v>1</v>
      </c>
      <c r="E9" s="47">
        <f>IF(AND(ISNUMBER(C9),D9&gt;=0,ISNUMBER(D9)),C9*D9,"NOT QUOTED")</f>
        <v>1</v>
      </c>
      <c r="F9" s="21"/>
      <c r="G9" s="58">
        <f t="shared" si="0"/>
        <v>0</v>
      </c>
    </row>
    <row r="10" spans="1:8" s="57" customFormat="1" x14ac:dyDescent="0.25">
      <c r="A10" s="66">
        <v>4</v>
      </c>
      <c r="B10" s="43" t="s">
        <v>41</v>
      </c>
      <c r="C10" s="45">
        <v>1</v>
      </c>
      <c r="D10" s="45">
        <v>1</v>
      </c>
      <c r="E10" s="47">
        <f>IF(AND(ISNUMBER(C10),D10&gt;=0,ISNUMBER(D10)),C10*D10,"NOT QUOTED")</f>
        <v>1</v>
      </c>
      <c r="F10" s="21"/>
      <c r="G10" s="58">
        <f t="shared" si="0"/>
        <v>0</v>
      </c>
    </row>
    <row r="11" spans="1:8" ht="16.5" customHeight="1" x14ac:dyDescent="0.25">
      <c r="A11" s="66">
        <v>5</v>
      </c>
      <c r="B11" s="22" t="s">
        <v>56</v>
      </c>
      <c r="C11" s="45">
        <v>1</v>
      </c>
      <c r="D11" s="45">
        <v>1</v>
      </c>
      <c r="E11" s="47">
        <f>IF(AND(ISNUMBER(C11),D11&gt;0,ISNUMBER(D11),C11&gt;0),C11*D11,"NOT QUOTED")</f>
        <v>1</v>
      </c>
      <c r="F11" s="23"/>
      <c r="G11" s="58">
        <f t="shared" si="0"/>
        <v>0</v>
      </c>
      <c r="H11" s="23"/>
    </row>
    <row r="12" spans="1:8" s="57" customFormat="1" x14ac:dyDescent="0.25">
      <c r="A12" s="66">
        <v>6</v>
      </c>
      <c r="B12" s="22" t="s">
        <v>44</v>
      </c>
      <c r="C12" s="45">
        <v>1</v>
      </c>
      <c r="D12" s="45">
        <v>1</v>
      </c>
      <c r="E12" s="47">
        <f>IF(AND(ISNUMBER(C12),D12&gt;0,ISNUMBER(D12),C12&gt;0),C12*D12,"NOT QUOTED")</f>
        <v>1</v>
      </c>
      <c r="F12" s="58"/>
      <c r="G12" s="58">
        <f t="shared" si="0"/>
        <v>0</v>
      </c>
      <c r="H12" s="58"/>
    </row>
    <row r="13" spans="1:8" s="57" customFormat="1" ht="16.5" customHeight="1" x14ac:dyDescent="0.25">
      <c r="A13" s="66">
        <v>7</v>
      </c>
      <c r="B13" s="22" t="s">
        <v>45</v>
      </c>
      <c r="C13" s="45">
        <v>1</v>
      </c>
      <c r="D13" s="45">
        <v>1</v>
      </c>
      <c r="E13" s="47">
        <f>IF(AND(ISNUMBER(C13),D13&gt;0,ISNUMBER(D13),C13&gt;0),C13*D13,"NOT QUOTED")</f>
        <v>1</v>
      </c>
      <c r="F13" s="58"/>
      <c r="G13" s="58">
        <f t="shared" si="0"/>
        <v>0</v>
      </c>
      <c r="H13" s="58"/>
    </row>
    <row r="14" spans="1:8" s="57" customFormat="1" ht="16.5" customHeight="1" x14ac:dyDescent="0.25">
      <c r="A14" s="66">
        <v>8</v>
      </c>
      <c r="B14" s="22" t="s">
        <v>53</v>
      </c>
      <c r="C14" s="45">
        <v>1</v>
      </c>
      <c r="D14" s="45">
        <v>1</v>
      </c>
      <c r="E14" s="47">
        <f>IF(AND(ISNUMBER(C14),D14&gt;0,ISNUMBER(D14),C14&gt;0),C14*D14,"NOT QUOTED")</f>
        <v>1</v>
      </c>
      <c r="F14" s="58"/>
      <c r="G14" s="58">
        <f t="shared" si="0"/>
        <v>0</v>
      </c>
      <c r="H14" s="58"/>
    </row>
    <row r="15" spans="1:8" s="57" customFormat="1" ht="16.5" customHeight="1" x14ac:dyDescent="0.25">
      <c r="A15" s="66">
        <v>9</v>
      </c>
      <c r="B15" s="22" t="s">
        <v>46</v>
      </c>
      <c r="C15" s="45">
        <v>1</v>
      </c>
      <c r="D15" s="45">
        <v>1</v>
      </c>
      <c r="E15" s="47">
        <f>IF(AND(ISNUMBER(C15),D15&gt;=0,ISNUMBER(D15)),C15*D15,"NOT QUOTED")</f>
        <v>1</v>
      </c>
      <c r="F15" s="58"/>
      <c r="G15" s="58">
        <f t="shared" si="0"/>
        <v>0</v>
      </c>
      <c r="H15" s="58"/>
    </row>
    <row r="16" spans="1:8" s="57" customFormat="1" x14ac:dyDescent="0.25">
      <c r="A16" s="66">
        <v>10</v>
      </c>
      <c r="B16" s="22" t="s">
        <v>108</v>
      </c>
      <c r="C16" s="45">
        <v>1</v>
      </c>
      <c r="D16" s="45">
        <v>1</v>
      </c>
      <c r="E16" s="47">
        <f>IF(AND(ISNUMBER(C16),D16&gt;0,ISNUMBER(D16),C16&gt;0),C16*D16,"NOT QUOTED")</f>
        <v>1</v>
      </c>
      <c r="F16" s="58"/>
      <c r="G16" s="58">
        <f t="shared" si="0"/>
        <v>0</v>
      </c>
    </row>
    <row r="17" spans="1:8" s="57" customFormat="1" x14ac:dyDescent="0.25">
      <c r="A17" s="66">
        <v>11</v>
      </c>
      <c r="B17" s="22" t="s">
        <v>109</v>
      </c>
      <c r="C17" s="45">
        <v>1</v>
      </c>
      <c r="D17" s="45">
        <v>1</v>
      </c>
      <c r="E17" s="47">
        <f>IF(AND(ISNUMBER(C17),D17&gt;0,ISNUMBER(D17),C17&gt;0),C17*D17,"NOT QUOTED")</f>
        <v>1</v>
      </c>
      <c r="F17" s="58"/>
      <c r="G17" s="58">
        <f t="shared" si="0"/>
        <v>0</v>
      </c>
    </row>
    <row r="18" spans="1:8" s="57" customFormat="1" x14ac:dyDescent="0.25">
      <c r="A18" s="66">
        <v>12</v>
      </c>
      <c r="B18" s="24" t="s">
        <v>49</v>
      </c>
      <c r="C18" s="45">
        <v>1</v>
      </c>
      <c r="D18" s="45">
        <v>1</v>
      </c>
      <c r="E18" s="47">
        <f>IF(AND(ISNUMBER(C18),D18&gt;0,ISNUMBER(D18),C18&gt;0),C18*D18,"NOT QUOTED")</f>
        <v>1</v>
      </c>
      <c r="F18" s="58"/>
      <c r="G18" s="58">
        <f t="shared" si="0"/>
        <v>0</v>
      </c>
    </row>
    <row r="19" spans="1:8" s="57" customFormat="1" x14ac:dyDescent="0.25">
      <c r="A19" s="66">
        <v>13</v>
      </c>
      <c r="B19" s="24" t="s">
        <v>54</v>
      </c>
      <c r="C19" s="45">
        <v>1</v>
      </c>
      <c r="D19" s="45">
        <v>1</v>
      </c>
      <c r="E19" s="47">
        <f>IF(AND(ISNUMBER(C19),D19&gt;=0,ISNUMBER(D19)),C19*D19,"NOT QUOTED")</f>
        <v>1</v>
      </c>
      <c r="F19" s="58"/>
      <c r="G19" s="58">
        <f t="shared" si="0"/>
        <v>0</v>
      </c>
    </row>
    <row r="20" spans="1:8" s="57" customFormat="1" x14ac:dyDescent="0.25">
      <c r="A20" s="66">
        <v>14</v>
      </c>
      <c r="B20" s="24" t="s">
        <v>57</v>
      </c>
      <c r="C20" s="45">
        <v>1</v>
      </c>
      <c r="D20" s="45">
        <v>1</v>
      </c>
      <c r="E20" s="47">
        <f>IF(AND(ISNUMBER(C20),D20&gt;0,ISNUMBER(D20),C20&gt;0),C20*D20,"NOT QUOTED")</f>
        <v>1</v>
      </c>
      <c r="F20" s="58"/>
      <c r="G20" s="58">
        <f t="shared" si="0"/>
        <v>0</v>
      </c>
    </row>
    <row r="21" spans="1:8" s="57" customFormat="1" x14ac:dyDescent="0.25">
      <c r="A21" s="66">
        <v>15</v>
      </c>
      <c r="B21" s="24" t="s">
        <v>60</v>
      </c>
      <c r="C21" s="45">
        <v>1</v>
      </c>
      <c r="D21" s="45">
        <v>1</v>
      </c>
      <c r="E21" s="47">
        <f>IF(AND(ISNUMBER(C21),D21&gt;0,ISNUMBER(D21),C21&gt;0),C21*D21,"NOT QUOTED")</f>
        <v>1</v>
      </c>
      <c r="F21" s="58"/>
      <c r="G21" s="58">
        <f t="shared" si="0"/>
        <v>0</v>
      </c>
    </row>
    <row r="22" spans="1:8" s="57" customFormat="1" x14ac:dyDescent="0.25">
      <c r="A22" s="66">
        <v>16</v>
      </c>
      <c r="B22" s="22" t="s">
        <v>58</v>
      </c>
      <c r="C22" s="45">
        <v>1</v>
      </c>
      <c r="D22" s="45">
        <v>1</v>
      </c>
      <c r="E22" s="47">
        <f>IF(AND(ISNUMBER(C22),D22&gt;0,ISNUMBER(D22),C22&gt;0),C22*D22,"NOT QUOTED")</f>
        <v>1</v>
      </c>
      <c r="F22" s="58"/>
      <c r="G22" s="58">
        <f t="shared" si="0"/>
        <v>0</v>
      </c>
    </row>
    <row r="23" spans="1:8" s="57" customFormat="1" x14ac:dyDescent="0.25">
      <c r="A23" s="25"/>
      <c r="B23" s="26" t="s">
        <v>6</v>
      </c>
      <c r="C23" s="106"/>
      <c r="D23" s="25"/>
      <c r="E23" s="51">
        <f>IF(G23&gt;0,"QUOTE FOR ALL ITEMS",SUM(E7:E22))</f>
        <v>16</v>
      </c>
      <c r="G23" s="27">
        <f>SUM(G7:G22)</f>
        <v>0</v>
      </c>
    </row>
    <row r="24" spans="1:8" s="57" customFormat="1" x14ac:dyDescent="0.25"/>
    <row r="25" spans="1:8" s="57" customFormat="1" x14ac:dyDescent="0.25">
      <c r="B25" s="130" t="s">
        <v>95</v>
      </c>
      <c r="C25" s="130"/>
      <c r="D25" s="130"/>
      <c r="E25" s="130"/>
      <c r="G25" s="4"/>
      <c r="H25" s="4"/>
    </row>
    <row r="26" spans="1:8" s="57" customFormat="1" x14ac:dyDescent="0.25">
      <c r="B26" s="125" t="s">
        <v>94</v>
      </c>
      <c r="C26" s="125"/>
      <c r="D26" s="125"/>
      <c r="E26" s="125"/>
      <c r="G26" s="4"/>
      <c r="H26" s="4"/>
    </row>
    <row r="27" spans="1:8" s="57" customFormat="1" x14ac:dyDescent="0.25">
      <c r="B27" s="124" t="s">
        <v>7</v>
      </c>
      <c r="C27" s="124"/>
      <c r="D27" s="124"/>
      <c r="E27" s="124"/>
      <c r="G27" s="4"/>
      <c r="H27" s="4"/>
    </row>
    <row r="28" spans="1:8" s="57" customFormat="1" x14ac:dyDescent="0.25">
      <c r="A28" s="30"/>
      <c r="B28" s="31"/>
      <c r="C28" s="32"/>
      <c r="D28" s="32"/>
      <c r="G28" s="4"/>
      <c r="H28" s="4"/>
    </row>
    <row r="29" spans="1:8" s="57" customFormat="1" x14ac:dyDescent="0.25">
      <c r="A29" s="30"/>
      <c r="B29" s="31"/>
      <c r="C29" s="32"/>
      <c r="D29" s="32"/>
      <c r="G29" s="4"/>
      <c r="H29" s="4"/>
    </row>
    <row r="30" spans="1:8" s="57" customFormat="1" ht="15" thickBot="1" x14ac:dyDescent="0.3">
      <c r="A30" s="30"/>
      <c r="B30" s="31"/>
      <c r="C30" s="32"/>
      <c r="D30" s="32"/>
      <c r="G30" s="4"/>
      <c r="H30" s="4"/>
    </row>
    <row r="31" spans="1:8" s="57" customFormat="1" ht="15" thickBot="1" x14ac:dyDescent="0.3">
      <c r="A31" s="33"/>
      <c r="B31" s="126" t="s">
        <v>8</v>
      </c>
      <c r="C31" s="126"/>
      <c r="D31" s="35" t="s">
        <v>9</v>
      </c>
      <c r="E31" s="42">
        <f ca="1">NOW()</f>
        <v>43466.641261342593</v>
      </c>
      <c r="G31" s="4"/>
      <c r="H31" s="4"/>
    </row>
  </sheetData>
  <sheetProtection password="86D6" sheet="1" objects="1" scenarios="1" selectLockedCells="1"/>
  <mergeCells count="9">
    <mergeCell ref="B27:E27"/>
    <mergeCell ref="B26:E26"/>
    <mergeCell ref="B31:C31"/>
    <mergeCell ref="A1:E1"/>
    <mergeCell ref="B4:E4"/>
    <mergeCell ref="A5:E5"/>
    <mergeCell ref="A2:E2"/>
    <mergeCell ref="A3:E3"/>
    <mergeCell ref="B25:E25"/>
  </mergeCells>
  <conditionalFormatting sqref="D7:D22">
    <cfRule type="cellIs" dxfId="7" priority="18" stopIfTrue="1" operator="equal">
      <formula>#REF!</formula>
    </cfRule>
  </conditionalFormatting>
  <conditionalFormatting sqref="E23">
    <cfRule type="cellIs" dxfId="6" priority="16" stopIfTrue="1" operator="equal">
      <formula>"QUOTE FOR ALL ITEMS"</formula>
    </cfRule>
  </conditionalFormatting>
  <conditionalFormatting sqref="C7:C22">
    <cfRule type="cellIs" dxfId="5" priority="1" stopIfTrue="1" operator="equal">
      <formula>#REF!</formula>
    </cfRule>
  </conditionalFormatting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D10" sqref="D10"/>
    </sheetView>
  </sheetViews>
  <sheetFormatPr defaultRowHeight="14.25" x14ac:dyDescent="0.25"/>
  <cols>
    <col min="1" max="1" width="14.28515625" style="4" customWidth="1"/>
    <col min="2" max="2" width="68.140625" style="4" bestFit="1" customWidth="1"/>
    <col min="3" max="3" width="9.140625" style="4"/>
    <col min="4" max="4" width="20.42578125" style="4" customWidth="1"/>
    <col min="5" max="5" width="24.140625" style="4" customWidth="1"/>
    <col min="6" max="6" width="9.140625" style="4"/>
    <col min="7" max="7" width="13.7109375" style="4" customWidth="1"/>
    <col min="8" max="12" width="9.140625" style="4"/>
    <col min="13" max="13" width="0.140625" style="4" customWidth="1"/>
    <col min="14" max="16384" width="9.140625" style="4"/>
  </cols>
  <sheetData>
    <row r="1" spans="1:13" s="57" customFormat="1" x14ac:dyDescent="0.25">
      <c r="A1" s="127" t="str">
        <f>Start!B2</f>
        <v>Annexure IX - Commercial Annexure for eFEAP Next hardware RFP</v>
      </c>
      <c r="B1" s="127"/>
      <c r="C1" s="127"/>
      <c r="D1" s="127"/>
      <c r="E1" s="127"/>
    </row>
    <row r="2" spans="1:13" ht="15" customHeight="1" x14ac:dyDescent="0.25">
      <c r="A2" s="129" t="s">
        <v>39</v>
      </c>
      <c r="B2" s="129"/>
      <c r="C2" s="129"/>
      <c r="D2" s="129"/>
      <c r="E2" s="129"/>
      <c r="F2" s="8"/>
    </row>
    <row r="3" spans="1:13" ht="15" customHeight="1" x14ac:dyDescent="0.25">
      <c r="A3" s="127" t="str">
        <f>Start!B4</f>
        <v>Ref: LIC/CO/IT-SD/EFEAP-NEXT/INFRASTRUCTURE-SOLUTION/18-19/01 Dated: 01/01/2019</v>
      </c>
      <c r="B3" s="127"/>
      <c r="C3" s="127"/>
      <c r="D3" s="127"/>
      <c r="E3" s="127"/>
      <c r="F3" s="15"/>
    </row>
    <row r="4" spans="1:13" x14ac:dyDescent="0.25">
      <c r="A4" s="25"/>
      <c r="B4" s="25"/>
      <c r="C4" s="25"/>
      <c r="D4" s="25"/>
      <c r="E4" s="25"/>
      <c r="F4" s="6"/>
    </row>
    <row r="5" spans="1:13" x14ac:dyDescent="0.25">
      <c r="A5" s="16" t="s">
        <v>0</v>
      </c>
      <c r="B5" s="128">
        <f>Start!$D$6</f>
        <v>0</v>
      </c>
      <c r="C5" s="128"/>
      <c r="D5" s="128"/>
      <c r="E5" s="128"/>
      <c r="F5" s="6"/>
    </row>
    <row r="6" spans="1:13" x14ac:dyDescent="0.25">
      <c r="A6" s="128" t="s">
        <v>104</v>
      </c>
      <c r="B6" s="128"/>
      <c r="C6" s="128"/>
      <c r="D6" s="128"/>
      <c r="E6" s="128"/>
    </row>
    <row r="7" spans="1:13" x14ac:dyDescent="0.25">
      <c r="A7" s="25"/>
      <c r="B7" s="25"/>
      <c r="C7" s="25"/>
      <c r="D7" s="25"/>
      <c r="E7" s="25"/>
    </row>
    <row r="8" spans="1:13" x14ac:dyDescent="0.25">
      <c r="A8" s="25"/>
      <c r="B8" s="25"/>
      <c r="C8" s="25"/>
      <c r="D8" s="25"/>
      <c r="E8" s="25"/>
    </row>
    <row r="9" spans="1:13" x14ac:dyDescent="0.25">
      <c r="A9" s="36" t="s">
        <v>10</v>
      </c>
      <c r="B9" s="36" t="s">
        <v>11</v>
      </c>
      <c r="C9" s="36" t="s">
        <v>12</v>
      </c>
      <c r="D9" s="37" t="s">
        <v>100</v>
      </c>
      <c r="E9" s="38" t="s">
        <v>103</v>
      </c>
    </row>
    <row r="10" spans="1:13" s="57" customFormat="1" x14ac:dyDescent="0.25">
      <c r="A10" s="107">
        <v>1</v>
      </c>
      <c r="B10" s="25" t="s">
        <v>13</v>
      </c>
      <c r="C10" s="46">
        <v>1</v>
      </c>
      <c r="D10" s="46">
        <v>1</v>
      </c>
      <c r="E10" s="48">
        <f>IF(AND(ISNUMBER(D10),D10&gt;0,ISNUMBER(C10),C10 &gt;0),5*C10*D10,"NOT QUOTED")</f>
        <v>5</v>
      </c>
    </row>
    <row r="11" spans="1:13" s="57" customFormat="1" ht="21" customHeight="1" x14ac:dyDescent="0.25">
      <c r="A11" s="107">
        <v>2</v>
      </c>
      <c r="B11" s="25" t="s">
        <v>96</v>
      </c>
      <c r="C11" s="46">
        <v>1</v>
      </c>
      <c r="D11" s="46">
        <v>1</v>
      </c>
      <c r="E11" s="48">
        <f>IF(AND(ISNUMBER(D11),D11&gt;0,ISNUMBER(C11),C11 &gt;0),5*C11*D11,"NOT QUOTED")</f>
        <v>5</v>
      </c>
      <c r="M11" s="58">
        <f>IF(ISNUMBER(E11),0,1)</f>
        <v>0</v>
      </c>
    </row>
    <row r="12" spans="1:13" s="57" customFormat="1" ht="21" customHeight="1" x14ac:dyDescent="0.25">
      <c r="A12" s="107">
        <v>3</v>
      </c>
      <c r="B12" s="25" t="s">
        <v>102</v>
      </c>
      <c r="C12" s="108">
        <v>1</v>
      </c>
      <c r="D12" s="109">
        <v>1</v>
      </c>
      <c r="E12" s="48">
        <f>IF(AND(ISNUMBER(D12),D12&gt;0,ISNUMBER(C12),C12 &gt;0),C12*D12,"NOT QUOTED")</f>
        <v>1</v>
      </c>
      <c r="M12" s="58"/>
    </row>
    <row r="13" spans="1:13" s="57" customFormat="1" ht="21" customHeight="1" x14ac:dyDescent="0.25">
      <c r="A13" s="107">
        <v>4</v>
      </c>
      <c r="B13" s="25" t="s">
        <v>101</v>
      </c>
      <c r="C13" s="108">
        <v>1</v>
      </c>
      <c r="D13" s="46">
        <v>1</v>
      </c>
      <c r="E13" s="48">
        <f>IF(AND(ISNUMBER(D13),D13&gt;0,ISNUMBER(C13),C13 &gt;0),C13*D13,"NOT QUOTED")</f>
        <v>1</v>
      </c>
      <c r="M13" s="58">
        <f>IF(ISNUMBER(E13),0,1)</f>
        <v>0</v>
      </c>
    </row>
    <row r="14" spans="1:13" s="57" customFormat="1" ht="21" customHeight="1" x14ac:dyDescent="0.25">
      <c r="A14" s="107">
        <v>5</v>
      </c>
      <c r="B14" s="25" t="s">
        <v>98</v>
      </c>
      <c r="C14" s="108">
        <v>1</v>
      </c>
      <c r="D14" s="46">
        <v>1</v>
      </c>
      <c r="E14" s="48">
        <f>IF(AND(ISNUMBER(D14),D14&gt;0,ISNUMBER(C14),C14 &gt;0),C14*D14,"NOT QUOTED")</f>
        <v>1</v>
      </c>
      <c r="M14" s="58"/>
    </row>
    <row r="15" spans="1:13" s="57" customFormat="1" ht="21" customHeight="1" x14ac:dyDescent="0.25">
      <c r="A15" s="107">
        <v>6</v>
      </c>
      <c r="B15" s="25" t="s">
        <v>97</v>
      </c>
      <c r="C15" s="108">
        <v>1</v>
      </c>
      <c r="D15" s="46">
        <v>1</v>
      </c>
      <c r="E15" s="48">
        <f>IF(AND(ISNUMBER(D15),D15&gt;0,ISNUMBER(C15),C15 &gt;0),C15*D15,"NOT QUOTED")</f>
        <v>1</v>
      </c>
      <c r="M15" s="58"/>
    </row>
    <row r="16" spans="1:13" ht="21" customHeight="1" x14ac:dyDescent="0.25">
      <c r="A16" s="107">
        <v>7</v>
      </c>
      <c r="B16" s="25" t="s">
        <v>99</v>
      </c>
      <c r="C16" s="108">
        <v>1</v>
      </c>
      <c r="D16" s="46">
        <v>1</v>
      </c>
      <c r="E16" s="48">
        <f>IF(AND(ISNUMBER(D16),D16&gt;0,ISNUMBER(C16),C16 &gt;0),C16*D16,"NOT QUOTED")</f>
        <v>1</v>
      </c>
      <c r="M16" s="23">
        <f>IF(ISNUMBER(E16),0,1)</f>
        <v>0</v>
      </c>
    </row>
    <row r="17" spans="1:13" x14ac:dyDescent="0.25">
      <c r="A17" s="131" t="s">
        <v>6</v>
      </c>
      <c r="B17" s="131"/>
      <c r="C17" s="131"/>
      <c r="D17" s="131"/>
      <c r="E17" s="51">
        <f>IF(M17&gt;0,"QUOTE FOR ALL ITEMS",SUM(E11:E16))</f>
        <v>10</v>
      </c>
      <c r="M17" s="4">
        <f>SUM(M11:M16)</f>
        <v>0</v>
      </c>
    </row>
    <row r="19" spans="1:13" x14ac:dyDescent="0.25">
      <c r="A19" s="150" t="s">
        <v>105</v>
      </c>
      <c r="B19" s="150"/>
      <c r="C19" s="150"/>
      <c r="D19" s="150"/>
      <c r="E19" s="150"/>
    </row>
    <row r="20" spans="1:13" s="57" customFormat="1" ht="15" customHeight="1" x14ac:dyDescent="0.25">
      <c r="A20" s="150" t="s">
        <v>111</v>
      </c>
      <c r="B20" s="150"/>
      <c r="C20" s="150"/>
      <c r="D20" s="150"/>
      <c r="E20" s="150"/>
    </row>
    <row r="21" spans="1:13" s="57" customFormat="1" x14ac:dyDescent="0.25">
      <c r="A21" s="150" t="s">
        <v>112</v>
      </c>
      <c r="B21" s="150"/>
      <c r="C21" s="150"/>
      <c r="D21" s="150"/>
      <c r="E21" s="150"/>
    </row>
    <row r="22" spans="1:13" s="57" customFormat="1" x14ac:dyDescent="0.25"/>
    <row r="23" spans="1:13" x14ac:dyDescent="0.25">
      <c r="A23" s="124" t="s">
        <v>7</v>
      </c>
      <c r="B23" s="124"/>
      <c r="C23" s="124"/>
      <c r="D23" s="124"/>
      <c r="E23" s="124"/>
    </row>
    <row r="24" spans="1:13" x14ac:dyDescent="0.25">
      <c r="A24" s="39"/>
      <c r="B24" s="39"/>
      <c r="C24" s="32"/>
      <c r="D24" s="32"/>
    </row>
    <row r="25" spans="1:13" x14ac:dyDescent="0.25">
      <c r="A25" s="30"/>
      <c r="B25" s="31"/>
      <c r="C25" s="32"/>
      <c r="D25" s="32"/>
    </row>
    <row r="26" spans="1:13" ht="15" thickBot="1" x14ac:dyDescent="0.3">
      <c r="A26" s="30"/>
      <c r="B26" s="31"/>
      <c r="C26" s="32"/>
      <c r="D26" s="32"/>
    </row>
    <row r="27" spans="1:13" ht="15" thickBot="1" x14ac:dyDescent="0.3">
      <c r="A27" s="33"/>
      <c r="B27" s="34" t="s">
        <v>8</v>
      </c>
      <c r="C27" s="35" t="s">
        <v>9</v>
      </c>
      <c r="D27" s="42">
        <f ca="1">NOW()</f>
        <v>43466.641261342593</v>
      </c>
    </row>
  </sheetData>
  <sheetProtection password="86D6" sheet="1" objects="1" scenarios="1" selectLockedCells="1"/>
  <mergeCells count="10">
    <mergeCell ref="A1:E1"/>
    <mergeCell ref="A19:E19"/>
    <mergeCell ref="A21:E21"/>
    <mergeCell ref="A20:E20"/>
    <mergeCell ref="A23:E23"/>
    <mergeCell ref="A6:E6"/>
    <mergeCell ref="A17:D17"/>
    <mergeCell ref="B5:E5"/>
    <mergeCell ref="A2:E2"/>
    <mergeCell ref="A3:E3"/>
  </mergeCells>
  <conditionalFormatting sqref="E17">
    <cfRule type="cellIs" dxfId="4" priority="1" stopIfTrue="1" operator="equal">
      <formula>"QUOTE FOR ALL ITEMS"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C10" sqref="C10"/>
    </sheetView>
  </sheetViews>
  <sheetFormatPr defaultRowHeight="14.25" x14ac:dyDescent="0.25"/>
  <cols>
    <col min="1" max="1" width="23.140625" style="4" customWidth="1"/>
    <col min="2" max="2" width="58.28515625" style="4" customWidth="1"/>
    <col min="3" max="3" width="9.140625" style="4"/>
    <col min="4" max="4" width="16.140625" style="4" customWidth="1"/>
    <col min="5" max="5" width="26.7109375" style="4" customWidth="1"/>
    <col min="6" max="11" width="9.140625" style="4"/>
    <col min="12" max="12" width="13.28515625" style="4" customWidth="1"/>
    <col min="13" max="13" width="5.85546875" style="4" hidden="1" customWidth="1"/>
    <col min="14" max="16384" width="9.140625" style="4"/>
  </cols>
  <sheetData>
    <row r="1" spans="1:13" s="57" customFormat="1" x14ac:dyDescent="0.25">
      <c r="A1" s="127" t="str">
        <f>Start!B2</f>
        <v>Annexure IX - Commercial Annexure for eFEAP Next hardware RFP</v>
      </c>
      <c r="B1" s="127"/>
      <c r="C1" s="127"/>
      <c r="D1" s="127"/>
      <c r="E1" s="127"/>
    </row>
    <row r="2" spans="1:13" ht="15" customHeight="1" x14ac:dyDescent="0.25">
      <c r="A2" s="129" t="s">
        <v>39</v>
      </c>
      <c r="B2" s="129"/>
      <c r="C2" s="129"/>
      <c r="D2" s="129"/>
      <c r="E2" s="129"/>
      <c r="F2" s="8"/>
    </row>
    <row r="3" spans="1:13" ht="15" customHeight="1" x14ac:dyDescent="0.25">
      <c r="A3" s="127" t="str">
        <f>Start!B4</f>
        <v>Ref: LIC/CO/IT-SD/EFEAP-NEXT/INFRASTRUCTURE-SOLUTION/18-19/01 Dated: 01/01/2019</v>
      </c>
      <c r="B3" s="127"/>
      <c r="C3" s="127"/>
      <c r="D3" s="127"/>
      <c r="E3" s="127"/>
      <c r="F3" s="15"/>
    </row>
    <row r="4" spans="1:13" x14ac:dyDescent="0.25">
      <c r="A4" s="25"/>
      <c r="B4" s="25"/>
      <c r="C4" s="25"/>
      <c r="D4" s="25"/>
      <c r="E4" s="25"/>
      <c r="F4" s="6"/>
    </row>
    <row r="5" spans="1:13" x14ac:dyDescent="0.25">
      <c r="A5" s="16" t="s">
        <v>0</v>
      </c>
      <c r="B5" s="128">
        <f>Start!$D$6</f>
        <v>0</v>
      </c>
      <c r="C5" s="128"/>
      <c r="D5" s="128"/>
      <c r="E5" s="128"/>
      <c r="F5" s="6"/>
    </row>
    <row r="6" spans="1:13" x14ac:dyDescent="0.25">
      <c r="A6" s="128" t="s">
        <v>88</v>
      </c>
      <c r="B6" s="128"/>
      <c r="C6" s="128"/>
      <c r="D6" s="128"/>
      <c r="E6" s="128"/>
    </row>
    <row r="7" spans="1:13" x14ac:dyDescent="0.25">
      <c r="A7" s="25"/>
      <c r="B7" s="25"/>
      <c r="C7" s="25"/>
      <c r="D7" s="25"/>
      <c r="E7" s="25"/>
    </row>
    <row r="8" spans="1:13" x14ac:dyDescent="0.25">
      <c r="A8" s="25"/>
      <c r="B8" s="25"/>
      <c r="C8" s="25"/>
      <c r="D8" s="25"/>
      <c r="E8" s="25"/>
    </row>
    <row r="9" spans="1:13" x14ac:dyDescent="0.25">
      <c r="A9" s="36" t="s">
        <v>10</v>
      </c>
      <c r="B9" s="36" t="s">
        <v>11</v>
      </c>
      <c r="C9" s="36" t="s">
        <v>12</v>
      </c>
      <c r="D9" s="37" t="s">
        <v>20</v>
      </c>
      <c r="E9" s="38" t="s">
        <v>6</v>
      </c>
    </row>
    <row r="10" spans="1:13" x14ac:dyDescent="0.25">
      <c r="A10" s="40">
        <v>1</v>
      </c>
      <c r="B10" s="41" t="s">
        <v>87</v>
      </c>
      <c r="C10" s="46">
        <v>1</v>
      </c>
      <c r="D10" s="46">
        <v>1</v>
      </c>
      <c r="E10" s="48">
        <f t="shared" ref="E10:E21" si="0">IF(AND(ISNUMBER(D10),D10&gt;0,ISNUMBER(C10),C10 &gt;0),C10*D10,"NOT QUOTED")</f>
        <v>1</v>
      </c>
      <c r="M10" s="23">
        <f t="shared" ref="M10:M20" si="1">IF(ISNUMBER(E10),0,1)</f>
        <v>0</v>
      </c>
    </row>
    <row r="11" spans="1:13" s="57" customFormat="1" ht="15.75" customHeight="1" x14ac:dyDescent="0.25">
      <c r="A11" s="59">
        <v>2</v>
      </c>
      <c r="B11" s="60" t="s">
        <v>47</v>
      </c>
      <c r="C11" s="46">
        <v>1</v>
      </c>
      <c r="D11" s="46">
        <v>1</v>
      </c>
      <c r="E11" s="48">
        <f t="shared" si="0"/>
        <v>1</v>
      </c>
      <c r="M11" s="58">
        <f t="shared" si="1"/>
        <v>0</v>
      </c>
    </row>
    <row r="12" spans="1:13" s="57" customFormat="1" ht="15.75" customHeight="1" x14ac:dyDescent="0.25">
      <c r="A12" s="59">
        <v>3</v>
      </c>
      <c r="B12" s="60" t="s">
        <v>68</v>
      </c>
      <c r="C12" s="46">
        <v>1</v>
      </c>
      <c r="D12" s="46">
        <v>1</v>
      </c>
      <c r="E12" s="48">
        <f>IF(AND(ISNUMBER(D12),D12&gt;=0,ISNUMBER(C12),C12 &gt;=0),C12*D12,"NOT QUOTED")</f>
        <v>1</v>
      </c>
      <c r="M12" s="58">
        <f>IF(ISNUMBER(E12),0,1)</f>
        <v>0</v>
      </c>
    </row>
    <row r="13" spans="1:13" s="57" customFormat="1" ht="15.75" customHeight="1" x14ac:dyDescent="0.25">
      <c r="A13" s="59">
        <v>4</v>
      </c>
      <c r="B13" s="60" t="s">
        <v>69</v>
      </c>
      <c r="C13" s="46">
        <v>1</v>
      </c>
      <c r="D13" s="46">
        <v>1</v>
      </c>
      <c r="E13" s="48">
        <f>IF(AND(ISNUMBER(D13),D13&gt;=0,ISNUMBER(C13),C13 &gt;=0),C13*D13,"NOT QUOTED")</f>
        <v>1</v>
      </c>
      <c r="M13" s="58">
        <f t="shared" si="1"/>
        <v>0</v>
      </c>
    </row>
    <row r="14" spans="1:13" s="57" customFormat="1" ht="15.75" customHeight="1" x14ac:dyDescent="0.25">
      <c r="A14" s="59">
        <v>5</v>
      </c>
      <c r="B14" s="60" t="s">
        <v>86</v>
      </c>
      <c r="C14" s="46">
        <v>1</v>
      </c>
      <c r="D14" s="46">
        <v>1</v>
      </c>
      <c r="E14" s="48">
        <f t="shared" si="0"/>
        <v>1</v>
      </c>
      <c r="M14" s="58">
        <f t="shared" si="1"/>
        <v>0</v>
      </c>
    </row>
    <row r="15" spans="1:13" s="57" customFormat="1" ht="15.75" customHeight="1" x14ac:dyDescent="0.25">
      <c r="A15" s="59">
        <v>6</v>
      </c>
      <c r="B15" s="60" t="s">
        <v>48</v>
      </c>
      <c r="C15" s="46">
        <v>1</v>
      </c>
      <c r="D15" s="46">
        <v>1</v>
      </c>
      <c r="E15" s="48">
        <f t="shared" si="0"/>
        <v>1</v>
      </c>
      <c r="M15" s="58">
        <f t="shared" si="1"/>
        <v>0</v>
      </c>
    </row>
    <row r="16" spans="1:13" s="57" customFormat="1" ht="15.75" customHeight="1" x14ac:dyDescent="0.25">
      <c r="A16" s="59">
        <v>7</v>
      </c>
      <c r="B16" s="60" t="s">
        <v>55</v>
      </c>
      <c r="C16" s="46">
        <v>1</v>
      </c>
      <c r="D16" s="46">
        <v>1</v>
      </c>
      <c r="E16" s="48">
        <f t="shared" si="0"/>
        <v>1</v>
      </c>
      <c r="M16" s="58">
        <f t="shared" si="1"/>
        <v>0</v>
      </c>
    </row>
    <row r="17" spans="1:13" s="57" customFormat="1" x14ac:dyDescent="0.25">
      <c r="A17" s="59">
        <v>8</v>
      </c>
      <c r="B17" s="60" t="s">
        <v>50</v>
      </c>
      <c r="C17" s="46">
        <v>1</v>
      </c>
      <c r="D17" s="46">
        <v>1</v>
      </c>
      <c r="E17" s="48">
        <f t="shared" si="0"/>
        <v>1</v>
      </c>
      <c r="M17" s="58">
        <f t="shared" si="1"/>
        <v>0</v>
      </c>
    </row>
    <row r="18" spans="1:13" s="57" customFormat="1" ht="15.75" customHeight="1" x14ac:dyDescent="0.25">
      <c r="A18" s="59">
        <v>9</v>
      </c>
      <c r="B18" s="60" t="s">
        <v>51</v>
      </c>
      <c r="C18" s="46">
        <v>1</v>
      </c>
      <c r="D18" s="46">
        <v>1</v>
      </c>
      <c r="E18" s="48">
        <f t="shared" si="0"/>
        <v>1</v>
      </c>
      <c r="M18" s="58">
        <f t="shared" si="1"/>
        <v>0</v>
      </c>
    </row>
    <row r="19" spans="1:13" s="57" customFormat="1" ht="15.75" customHeight="1" x14ac:dyDescent="0.25">
      <c r="A19" s="59">
        <v>10</v>
      </c>
      <c r="B19" s="60" t="s">
        <v>52</v>
      </c>
      <c r="C19" s="46">
        <v>1</v>
      </c>
      <c r="D19" s="46">
        <v>1</v>
      </c>
      <c r="E19" s="48">
        <f t="shared" si="0"/>
        <v>1</v>
      </c>
      <c r="M19" s="58">
        <f t="shared" si="1"/>
        <v>0</v>
      </c>
    </row>
    <row r="20" spans="1:13" ht="15.75" customHeight="1" x14ac:dyDescent="0.25">
      <c r="A20" s="40">
        <v>11</v>
      </c>
      <c r="B20" s="41" t="s">
        <v>19</v>
      </c>
      <c r="C20" s="46">
        <v>1</v>
      </c>
      <c r="D20" s="46">
        <v>1</v>
      </c>
      <c r="E20" s="48">
        <f t="shared" si="0"/>
        <v>1</v>
      </c>
      <c r="M20" s="23">
        <f t="shared" si="1"/>
        <v>0</v>
      </c>
    </row>
    <row r="21" spans="1:13" s="57" customFormat="1" ht="15.75" customHeight="1" x14ac:dyDescent="0.25">
      <c r="A21" s="59">
        <v>12</v>
      </c>
      <c r="B21" s="22" t="s">
        <v>59</v>
      </c>
      <c r="C21" s="46">
        <v>1</v>
      </c>
      <c r="D21" s="46">
        <v>1</v>
      </c>
      <c r="E21" s="48">
        <f t="shared" si="0"/>
        <v>1</v>
      </c>
      <c r="M21" s="58">
        <f>IF(ISNUMBER(E21),0,1)</f>
        <v>0</v>
      </c>
    </row>
    <row r="22" spans="1:13" x14ac:dyDescent="0.25">
      <c r="A22" s="131" t="s">
        <v>6</v>
      </c>
      <c r="B22" s="131"/>
      <c r="C22" s="131"/>
      <c r="D22" s="131"/>
      <c r="E22" s="52">
        <f>IF(M22&gt;0,"QUOTE FOR ALL ITEMS",SUM(E10:E20))</f>
        <v>11</v>
      </c>
      <c r="M22" s="4">
        <f>SUM(M10:M20)</f>
        <v>0</v>
      </c>
    </row>
    <row r="24" spans="1:13" x14ac:dyDescent="0.25">
      <c r="B24" s="124" t="s">
        <v>7</v>
      </c>
      <c r="C24" s="124"/>
      <c r="D24" s="124"/>
    </row>
    <row r="25" spans="1:13" x14ac:dyDescent="0.25">
      <c r="A25" s="39"/>
      <c r="B25" s="39"/>
      <c r="C25" s="32"/>
      <c r="D25" s="32"/>
    </row>
    <row r="26" spans="1:13" x14ac:dyDescent="0.25">
      <c r="A26" s="30"/>
      <c r="B26" s="31"/>
      <c r="C26" s="32"/>
      <c r="D26" s="32"/>
    </row>
    <row r="27" spans="1:13" ht="15" thickBot="1" x14ac:dyDescent="0.3">
      <c r="A27" s="30"/>
      <c r="B27" s="31"/>
      <c r="C27" s="32"/>
      <c r="D27" s="32"/>
    </row>
    <row r="28" spans="1:13" ht="15" thickBot="1" x14ac:dyDescent="0.3">
      <c r="A28" s="33"/>
      <c r="B28" s="34" t="s">
        <v>8</v>
      </c>
      <c r="C28" s="35" t="s">
        <v>9</v>
      </c>
      <c r="D28" s="42">
        <f ca="1">NOW()</f>
        <v>43466.641261342593</v>
      </c>
    </row>
  </sheetData>
  <sheetProtection password="86D6" sheet="1" objects="1" scenarios="1" selectLockedCells="1"/>
  <mergeCells count="7">
    <mergeCell ref="A1:E1"/>
    <mergeCell ref="B24:D24"/>
    <mergeCell ref="A2:E2"/>
    <mergeCell ref="A3:E3"/>
    <mergeCell ref="B5:E5"/>
    <mergeCell ref="A6:E6"/>
    <mergeCell ref="A22:D22"/>
  </mergeCells>
  <conditionalFormatting sqref="E22">
    <cfRule type="cellIs" dxfId="3" priority="1" stopIfTrue="1" operator="equal">
      <formula>"QUOTE FOR ALL ITEMS"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8" workbookViewId="0">
      <selection activeCell="C20" sqref="C20"/>
    </sheetView>
  </sheetViews>
  <sheetFormatPr defaultRowHeight="14.25" x14ac:dyDescent="0.25"/>
  <cols>
    <col min="1" max="1" width="23.140625" style="4" customWidth="1"/>
    <col min="2" max="2" width="58.28515625" style="4" customWidth="1"/>
    <col min="3" max="3" width="20.42578125" style="4" bestFit="1" customWidth="1"/>
    <col min="4" max="4" width="21.5703125" style="4" customWidth="1"/>
    <col min="5" max="5" width="28.140625" style="4" customWidth="1"/>
    <col min="6" max="11" width="9.140625" style="4"/>
    <col min="12" max="12" width="7.7109375" style="4" customWidth="1"/>
    <col min="13" max="13" width="4.7109375" style="4" hidden="1" customWidth="1"/>
    <col min="14" max="16384" width="9.140625" style="4"/>
  </cols>
  <sheetData>
    <row r="1" spans="1:13" s="57" customFormat="1" x14ac:dyDescent="0.25">
      <c r="A1" s="127" t="str">
        <f>Start!B2</f>
        <v>Annexure IX - Commercial Annexure for eFEAP Next hardware RFP</v>
      </c>
      <c r="B1" s="127"/>
      <c r="C1" s="127"/>
      <c r="D1" s="127"/>
      <c r="E1" s="127"/>
    </row>
    <row r="2" spans="1:13" ht="15" customHeight="1" x14ac:dyDescent="0.25">
      <c r="A2" s="129" t="s">
        <v>39</v>
      </c>
      <c r="B2" s="129"/>
      <c r="C2" s="129"/>
      <c r="D2" s="129"/>
      <c r="E2" s="129"/>
      <c r="F2" s="8"/>
      <c r="I2" s="57"/>
    </row>
    <row r="3" spans="1:13" ht="15" customHeight="1" x14ac:dyDescent="0.25">
      <c r="A3" s="127" t="str">
        <f>Start!B4</f>
        <v>Ref: LIC/CO/IT-SD/EFEAP-NEXT/INFRASTRUCTURE-SOLUTION/18-19/01 Dated: 01/01/2019</v>
      </c>
      <c r="B3" s="127"/>
      <c r="C3" s="127"/>
      <c r="D3" s="127"/>
      <c r="E3" s="127"/>
      <c r="F3" s="15"/>
      <c r="I3" s="57"/>
    </row>
    <row r="4" spans="1:13" x14ac:dyDescent="0.25">
      <c r="A4" s="25"/>
      <c r="B4" s="25"/>
      <c r="C4" s="25"/>
      <c r="D4" s="25"/>
      <c r="E4" s="25"/>
      <c r="F4" s="6"/>
      <c r="I4" s="57"/>
    </row>
    <row r="5" spans="1:13" x14ac:dyDescent="0.25">
      <c r="A5" s="16" t="s">
        <v>0</v>
      </c>
      <c r="B5" s="128">
        <f>Start!$D$6</f>
        <v>0</v>
      </c>
      <c r="C5" s="128"/>
      <c r="D5" s="128"/>
      <c r="E5" s="128"/>
      <c r="F5" s="6"/>
      <c r="I5" s="57"/>
    </row>
    <row r="6" spans="1:13" x14ac:dyDescent="0.25">
      <c r="A6" s="128" t="s">
        <v>37</v>
      </c>
      <c r="B6" s="128"/>
      <c r="C6" s="128"/>
      <c r="D6" s="128"/>
      <c r="E6" s="128"/>
      <c r="I6" s="57"/>
    </row>
    <row r="7" spans="1:13" x14ac:dyDescent="0.25">
      <c r="A7" s="25"/>
      <c r="B7" s="25"/>
      <c r="C7" s="25"/>
      <c r="D7" s="25"/>
      <c r="E7" s="25"/>
      <c r="I7" s="57"/>
    </row>
    <row r="8" spans="1:13" ht="57" x14ac:dyDescent="0.25">
      <c r="A8" s="68" t="s">
        <v>10</v>
      </c>
      <c r="B8" s="68" t="s">
        <v>11</v>
      </c>
      <c r="C8" s="67" t="s">
        <v>22</v>
      </c>
      <c r="D8" s="67" t="s">
        <v>36</v>
      </c>
      <c r="E8" s="67" t="s">
        <v>23</v>
      </c>
      <c r="I8" s="57"/>
    </row>
    <row r="9" spans="1:13" ht="27" customHeight="1" x14ac:dyDescent="0.25">
      <c r="A9" s="59">
        <v>1</v>
      </c>
      <c r="B9" s="60" t="s">
        <v>21</v>
      </c>
      <c r="C9" s="50">
        <v>8</v>
      </c>
      <c r="D9" s="65">
        <v>1</v>
      </c>
      <c r="E9" s="61">
        <f>IF(AND(ISNUMBER(C9),ISNUMBER(D9),D9&gt;0,C9&gt;0),ROUND(2*C9/100*D9,0),"NOT QUOTED")</f>
        <v>0</v>
      </c>
      <c r="I9" s="57"/>
      <c r="M9" s="23">
        <f>IF(ISNUMBER(E9),0,1)</f>
        <v>0</v>
      </c>
    </row>
    <row r="10" spans="1:13" s="54" customFormat="1" ht="27" customHeight="1" x14ac:dyDescent="0.25">
      <c r="A10" s="62"/>
      <c r="B10" s="62"/>
      <c r="C10" s="56" t="s">
        <v>38</v>
      </c>
      <c r="D10" s="64"/>
      <c r="E10" s="69" t="s">
        <v>32</v>
      </c>
      <c r="I10" s="57"/>
      <c r="M10" s="55"/>
    </row>
    <row r="11" spans="1:13" s="54" customFormat="1" ht="27" customHeight="1" x14ac:dyDescent="0.25">
      <c r="A11" s="59">
        <v>2</v>
      </c>
      <c r="B11" s="60" t="s">
        <v>35</v>
      </c>
      <c r="C11" s="65">
        <v>1</v>
      </c>
      <c r="D11" s="63" t="s">
        <v>34</v>
      </c>
      <c r="E11" s="61">
        <f>IF(AND(ISNUMBER(C11),C11&gt;0),C11*2,"NOT QUOTED")</f>
        <v>2</v>
      </c>
      <c r="G11" s="58"/>
      <c r="I11" s="57"/>
      <c r="M11" s="58">
        <f t="shared" ref="M11:M22" si="0">IF(ISNUMBER(E11),0,1)</f>
        <v>0</v>
      </c>
    </row>
    <row r="12" spans="1:13" s="57" customFormat="1" ht="27" customHeight="1" x14ac:dyDescent="0.25">
      <c r="A12" s="59">
        <v>3</v>
      </c>
      <c r="B12" s="60" t="s">
        <v>61</v>
      </c>
      <c r="C12" s="65">
        <v>1</v>
      </c>
      <c r="D12" s="63" t="s">
        <v>34</v>
      </c>
      <c r="E12" s="61">
        <f t="shared" ref="E12:E22" si="1">IF(AND(ISNUMBER(C12),C12&gt;0),C12*2,"NOT QUOTED")</f>
        <v>2</v>
      </c>
      <c r="G12" s="58"/>
      <c r="M12" s="58">
        <f t="shared" si="0"/>
        <v>0</v>
      </c>
    </row>
    <row r="13" spans="1:13" s="57" customFormat="1" ht="27" customHeight="1" x14ac:dyDescent="0.25">
      <c r="A13" s="59">
        <v>4</v>
      </c>
      <c r="B13" s="60" t="s">
        <v>89</v>
      </c>
      <c r="C13" s="65">
        <v>1</v>
      </c>
      <c r="D13" s="63" t="s">
        <v>34</v>
      </c>
      <c r="E13" s="61">
        <f>IF(AND(ISNUMBER(C13),C13&gt;=0),C13*2,"NOT QUOTED")</f>
        <v>2</v>
      </c>
      <c r="G13" s="58"/>
      <c r="M13" s="58">
        <f t="shared" si="0"/>
        <v>0</v>
      </c>
    </row>
    <row r="14" spans="1:13" s="54" customFormat="1" ht="27" customHeight="1" x14ac:dyDescent="0.25">
      <c r="A14" s="59">
        <v>5</v>
      </c>
      <c r="B14" s="60" t="s">
        <v>90</v>
      </c>
      <c r="C14" s="65">
        <v>1</v>
      </c>
      <c r="D14" s="63" t="s">
        <v>34</v>
      </c>
      <c r="E14" s="61">
        <f>IF(AND(ISNUMBER(C14),C14&gt;=0),C14*2,"NOT QUOTED")</f>
        <v>2</v>
      </c>
      <c r="G14" s="58"/>
      <c r="M14" s="58">
        <f t="shared" si="0"/>
        <v>0</v>
      </c>
    </row>
    <row r="15" spans="1:13" s="57" customFormat="1" ht="27" customHeight="1" x14ac:dyDescent="0.25">
      <c r="A15" s="59">
        <v>6</v>
      </c>
      <c r="B15" s="60" t="s">
        <v>62</v>
      </c>
      <c r="C15" s="65">
        <v>1</v>
      </c>
      <c r="D15" s="63" t="s">
        <v>34</v>
      </c>
      <c r="E15" s="61">
        <f t="shared" si="1"/>
        <v>2</v>
      </c>
      <c r="G15" s="58"/>
      <c r="M15" s="58">
        <f t="shared" si="0"/>
        <v>0</v>
      </c>
    </row>
    <row r="16" spans="1:13" s="57" customFormat="1" ht="27" customHeight="1" x14ac:dyDescent="0.25">
      <c r="A16" s="59">
        <v>7</v>
      </c>
      <c r="B16" s="60" t="s">
        <v>63</v>
      </c>
      <c r="C16" s="65">
        <v>1</v>
      </c>
      <c r="D16" s="63" t="s">
        <v>34</v>
      </c>
      <c r="E16" s="61">
        <f t="shared" si="1"/>
        <v>2</v>
      </c>
      <c r="G16" s="58"/>
      <c r="M16" s="58">
        <f t="shared" si="0"/>
        <v>0</v>
      </c>
    </row>
    <row r="17" spans="1:13" s="57" customFormat="1" ht="27" customHeight="1" x14ac:dyDescent="0.25">
      <c r="A17" s="59">
        <v>8</v>
      </c>
      <c r="B17" s="60" t="s">
        <v>64</v>
      </c>
      <c r="C17" s="65">
        <v>1</v>
      </c>
      <c r="D17" s="63" t="s">
        <v>34</v>
      </c>
      <c r="E17" s="61">
        <f t="shared" si="1"/>
        <v>2</v>
      </c>
      <c r="G17" s="58"/>
      <c r="M17" s="58">
        <f t="shared" si="0"/>
        <v>0</v>
      </c>
    </row>
    <row r="18" spans="1:13" s="57" customFormat="1" ht="27" customHeight="1" x14ac:dyDescent="0.25">
      <c r="A18" s="59">
        <v>9</v>
      </c>
      <c r="B18" s="60" t="s">
        <v>70</v>
      </c>
      <c r="C18" s="65">
        <v>1</v>
      </c>
      <c r="D18" s="63" t="s">
        <v>34</v>
      </c>
      <c r="E18" s="61">
        <f t="shared" si="1"/>
        <v>2</v>
      </c>
      <c r="G18" s="58"/>
      <c r="M18" s="58">
        <f t="shared" si="0"/>
        <v>0</v>
      </c>
    </row>
    <row r="19" spans="1:13" s="57" customFormat="1" ht="27" customHeight="1" x14ac:dyDescent="0.25">
      <c r="A19" s="59">
        <v>10</v>
      </c>
      <c r="B19" s="60" t="s">
        <v>65</v>
      </c>
      <c r="C19" s="65">
        <v>1</v>
      </c>
      <c r="D19" s="63" t="s">
        <v>34</v>
      </c>
      <c r="E19" s="61">
        <f t="shared" si="1"/>
        <v>2</v>
      </c>
      <c r="G19" s="58"/>
      <c r="M19" s="58">
        <f t="shared" si="0"/>
        <v>0</v>
      </c>
    </row>
    <row r="20" spans="1:13" s="57" customFormat="1" ht="27" customHeight="1" x14ac:dyDescent="0.25">
      <c r="A20" s="59">
        <v>11</v>
      </c>
      <c r="B20" s="60" t="s">
        <v>66</v>
      </c>
      <c r="C20" s="65">
        <v>1</v>
      </c>
      <c r="D20" s="63" t="s">
        <v>34</v>
      </c>
      <c r="E20" s="61">
        <f t="shared" si="1"/>
        <v>2</v>
      </c>
      <c r="G20" s="58"/>
      <c r="M20" s="58">
        <f t="shared" si="0"/>
        <v>0</v>
      </c>
    </row>
    <row r="21" spans="1:13" s="57" customFormat="1" ht="27" customHeight="1" x14ac:dyDescent="0.25">
      <c r="A21" s="59">
        <v>12</v>
      </c>
      <c r="B21" s="60" t="s">
        <v>33</v>
      </c>
      <c r="C21" s="65">
        <v>1</v>
      </c>
      <c r="D21" s="63" t="s">
        <v>34</v>
      </c>
      <c r="E21" s="61">
        <f t="shared" si="1"/>
        <v>2</v>
      </c>
      <c r="G21" s="58"/>
      <c r="M21" s="58">
        <f t="shared" si="0"/>
        <v>0</v>
      </c>
    </row>
    <row r="22" spans="1:13" s="57" customFormat="1" ht="27" customHeight="1" x14ac:dyDescent="0.25">
      <c r="A22" s="59">
        <v>13</v>
      </c>
      <c r="B22" s="60" t="s">
        <v>67</v>
      </c>
      <c r="C22" s="65">
        <v>1</v>
      </c>
      <c r="D22" s="63" t="s">
        <v>34</v>
      </c>
      <c r="E22" s="61">
        <f t="shared" si="1"/>
        <v>2</v>
      </c>
      <c r="G22" s="58"/>
      <c r="M22" s="58">
        <f t="shared" si="0"/>
        <v>0</v>
      </c>
    </row>
    <row r="23" spans="1:13" s="57" customFormat="1" x14ac:dyDescent="0.25">
      <c r="A23" s="132" t="s">
        <v>6</v>
      </c>
      <c r="B23" s="133"/>
      <c r="C23" s="133"/>
      <c r="D23" s="134"/>
      <c r="E23" s="52">
        <f>IF(M23&gt;0,"QUOTE FOR ALL ITEMS",ROUND(SUM(E9:E14),0))</f>
        <v>8</v>
      </c>
      <c r="M23" s="57">
        <f>SUM(M9:M22)</f>
        <v>0</v>
      </c>
    </row>
    <row r="24" spans="1:13" x14ac:dyDescent="0.25">
      <c r="A24" s="57"/>
      <c r="B24" s="31"/>
      <c r="C24" s="57"/>
      <c r="D24" s="57"/>
      <c r="E24" s="57"/>
    </row>
    <row r="25" spans="1:13" x14ac:dyDescent="0.25">
      <c r="B25" s="124" t="s">
        <v>7</v>
      </c>
      <c r="C25" s="124"/>
      <c r="D25" s="29"/>
      <c r="E25" s="57"/>
    </row>
    <row r="26" spans="1:13" x14ac:dyDescent="0.25">
      <c r="A26" s="39"/>
      <c r="B26" s="39"/>
      <c r="C26" s="32"/>
      <c r="D26" s="32"/>
      <c r="E26" s="57"/>
    </row>
    <row r="27" spans="1:13" ht="15" thickBot="1" x14ac:dyDescent="0.3">
      <c r="A27" s="30"/>
      <c r="B27" s="31"/>
      <c r="C27" s="32"/>
      <c r="D27" s="32"/>
      <c r="E27" s="57"/>
    </row>
    <row r="28" spans="1:13" ht="15" thickBot="1" x14ac:dyDescent="0.3">
      <c r="A28" s="33"/>
      <c r="B28" s="34" t="s">
        <v>8</v>
      </c>
      <c r="C28" s="35" t="s">
        <v>9</v>
      </c>
      <c r="D28" s="42">
        <f ca="1">NOW()</f>
        <v>43466.641261342593</v>
      </c>
      <c r="E28" s="57"/>
    </row>
    <row r="29" spans="1:13" x14ac:dyDescent="0.25">
      <c r="A29" s="57"/>
      <c r="B29" s="57"/>
      <c r="C29" s="57"/>
      <c r="D29" s="57"/>
      <c r="E29" s="57"/>
    </row>
  </sheetData>
  <sheetProtection password="86D6" sheet="1" objects="1" scenarios="1" selectLockedCells="1"/>
  <mergeCells count="7">
    <mergeCell ref="A1:E1"/>
    <mergeCell ref="B25:C25"/>
    <mergeCell ref="A2:E2"/>
    <mergeCell ref="A3:E3"/>
    <mergeCell ref="B5:E5"/>
    <mergeCell ref="A6:E6"/>
    <mergeCell ref="A23:D23"/>
  </mergeCells>
  <conditionalFormatting sqref="E23">
    <cfRule type="cellIs" dxfId="2" priority="1" stopIfTrue="1" operator="equal">
      <formula>"QUOTE FOR ALL ITEMS"</formula>
    </cfRule>
  </conditionalFormatting>
  <dataValidations count="1">
    <dataValidation type="decimal" showInputMessage="1" showErrorMessage="1" errorTitle="AMC Rate" error="AMC Rate should be between 0.01% to 8.00%" promptTitle="AMC Rate" prompt="Please quote rate between 0.01% to 8.00%" sqref="C9">
      <formula1>0.01</formula1>
      <formula2>8</formula2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B1" workbookViewId="0">
      <selection activeCell="E12" sqref="E12"/>
    </sheetView>
  </sheetViews>
  <sheetFormatPr defaultRowHeight="15" x14ac:dyDescent="0.25"/>
  <cols>
    <col min="1" max="1" width="16.42578125" customWidth="1"/>
    <col min="2" max="2" width="22.85546875" customWidth="1"/>
    <col min="3" max="3" width="23.28515625" customWidth="1"/>
    <col min="4" max="4" width="29" customWidth="1"/>
    <col min="5" max="5" width="26.7109375" customWidth="1"/>
    <col min="6" max="6" width="43" bestFit="1" customWidth="1"/>
  </cols>
  <sheetData>
    <row r="1" spans="1:12" ht="15.75" customHeight="1" x14ac:dyDescent="0.25">
      <c r="A1" s="53"/>
      <c r="B1" s="53"/>
      <c r="C1" s="53"/>
      <c r="D1" s="53"/>
      <c r="E1" s="53"/>
      <c r="F1" s="53"/>
      <c r="G1" s="53"/>
      <c r="H1" s="53"/>
      <c r="I1" s="71"/>
      <c r="J1" s="71"/>
      <c r="K1" s="71"/>
      <c r="L1" s="71"/>
    </row>
    <row r="2" spans="1:12" ht="15" customHeight="1" x14ac:dyDescent="0.25">
      <c r="A2" s="127" t="str">
        <f>Start!B2</f>
        <v>Annexure IX - Commercial Annexure for eFEAP Next hardware RFP</v>
      </c>
      <c r="B2" s="127"/>
      <c r="C2" s="127"/>
      <c r="D2" s="127"/>
      <c r="E2" s="127"/>
      <c r="F2" s="127"/>
      <c r="G2" s="53"/>
      <c r="H2" s="53"/>
      <c r="I2" s="71"/>
      <c r="J2" s="71"/>
      <c r="K2" s="71"/>
      <c r="L2" s="71"/>
    </row>
    <row r="3" spans="1:12" ht="15.75" customHeight="1" x14ac:dyDescent="0.25">
      <c r="A3" s="129" t="s">
        <v>39</v>
      </c>
      <c r="B3" s="129"/>
      <c r="C3" s="129"/>
      <c r="D3" s="129"/>
      <c r="E3" s="129"/>
      <c r="F3" s="129"/>
      <c r="G3" s="53"/>
      <c r="H3" s="53"/>
      <c r="I3" s="72"/>
      <c r="J3" s="72"/>
      <c r="K3" s="70"/>
      <c r="L3" s="71"/>
    </row>
    <row r="4" spans="1:12" ht="15" customHeight="1" x14ac:dyDescent="0.25">
      <c r="A4" s="127" t="str">
        <f>Start!B4</f>
        <v>Ref: LIC/CO/IT-SD/EFEAP-NEXT/INFRASTRUCTURE-SOLUTION/18-19/01 Dated: 01/01/2019</v>
      </c>
      <c r="B4" s="127"/>
      <c r="C4" s="127"/>
      <c r="D4" s="127"/>
      <c r="E4" s="127"/>
      <c r="F4" s="127"/>
      <c r="G4" s="53"/>
      <c r="H4" s="53"/>
      <c r="I4" s="53"/>
      <c r="J4" s="53"/>
      <c r="K4" s="53"/>
      <c r="L4" s="53"/>
    </row>
    <row r="5" spans="1:12" s="53" customFormat="1" x14ac:dyDescent="0.25">
      <c r="A5" s="16" t="s">
        <v>0</v>
      </c>
      <c r="B5" s="143">
        <f>Start!$D$6</f>
        <v>0</v>
      </c>
      <c r="C5" s="144"/>
      <c r="D5" s="144"/>
      <c r="E5" s="144"/>
      <c r="F5" s="144"/>
    </row>
    <row r="6" spans="1:12" x14ac:dyDescent="0.25">
      <c r="A6" s="92"/>
      <c r="B6" s="92"/>
      <c r="C6" s="93"/>
      <c r="D6" s="92"/>
      <c r="E6" s="92"/>
      <c r="F6" s="92"/>
      <c r="G6" s="53"/>
      <c r="H6" s="53"/>
      <c r="I6" s="53"/>
      <c r="J6" s="53"/>
      <c r="K6" s="53"/>
      <c r="L6" s="53"/>
    </row>
    <row r="7" spans="1:12" ht="39" thickBot="1" x14ac:dyDescent="0.3">
      <c r="A7" s="94" t="s">
        <v>10</v>
      </c>
      <c r="B7" s="88" t="s">
        <v>71</v>
      </c>
      <c r="C7" s="89" t="s">
        <v>72</v>
      </c>
      <c r="D7" s="90" t="s">
        <v>73</v>
      </c>
      <c r="E7" s="89" t="s">
        <v>74</v>
      </c>
      <c r="F7" s="91" t="s">
        <v>75</v>
      </c>
      <c r="G7" s="53"/>
      <c r="H7" s="53"/>
      <c r="I7" s="53"/>
      <c r="J7" s="53"/>
      <c r="K7" s="53"/>
      <c r="L7" s="53"/>
    </row>
    <row r="8" spans="1:12" s="53" customFormat="1" x14ac:dyDescent="0.25">
      <c r="A8" s="95">
        <v>1</v>
      </c>
      <c r="B8" s="74" t="s">
        <v>76</v>
      </c>
      <c r="C8" s="75">
        <v>1000</v>
      </c>
      <c r="D8" s="76">
        <v>1</v>
      </c>
      <c r="E8" s="46">
        <v>2</v>
      </c>
      <c r="F8" s="77">
        <f t="shared" ref="F8:F15" si="0">IF(AND(ISNUMBER(E8),E8&gt;D8),C8*ROUND(E8,0),"NOT QUOTED")</f>
        <v>2000</v>
      </c>
    </row>
    <row r="9" spans="1:12" x14ac:dyDescent="0.25">
      <c r="A9" s="96">
        <v>2</v>
      </c>
      <c r="B9" s="74" t="s">
        <v>79</v>
      </c>
      <c r="C9" s="75">
        <v>125</v>
      </c>
      <c r="D9" s="76">
        <v>1</v>
      </c>
      <c r="E9" s="46">
        <v>2</v>
      </c>
      <c r="F9" s="77">
        <f t="shared" si="0"/>
        <v>250</v>
      </c>
      <c r="G9" s="53"/>
      <c r="H9" s="53"/>
      <c r="I9" s="53"/>
      <c r="J9" s="53"/>
      <c r="K9" s="53"/>
      <c r="L9" s="53"/>
    </row>
    <row r="10" spans="1:12" s="53" customFormat="1" x14ac:dyDescent="0.25">
      <c r="A10" s="96">
        <v>3</v>
      </c>
      <c r="B10" s="74" t="s">
        <v>80</v>
      </c>
      <c r="C10" s="75">
        <v>250</v>
      </c>
      <c r="D10" s="76">
        <v>1</v>
      </c>
      <c r="E10" s="46">
        <v>2</v>
      </c>
      <c r="F10" s="77">
        <f t="shared" si="0"/>
        <v>500</v>
      </c>
    </row>
    <row r="11" spans="1:12" s="53" customFormat="1" x14ac:dyDescent="0.25">
      <c r="A11" s="96">
        <v>4</v>
      </c>
      <c r="B11" s="74" t="s">
        <v>56</v>
      </c>
      <c r="C11" s="75">
        <v>250</v>
      </c>
      <c r="D11" s="76">
        <v>1</v>
      </c>
      <c r="E11" s="46">
        <v>2</v>
      </c>
      <c r="F11" s="77">
        <f t="shared" si="0"/>
        <v>500</v>
      </c>
    </row>
    <row r="12" spans="1:12" s="53" customFormat="1" x14ac:dyDescent="0.25">
      <c r="A12" s="96">
        <v>5</v>
      </c>
      <c r="B12" s="74" t="s">
        <v>81</v>
      </c>
      <c r="C12" s="75">
        <v>125</v>
      </c>
      <c r="D12" s="76">
        <v>1</v>
      </c>
      <c r="E12" s="46">
        <v>2</v>
      </c>
      <c r="F12" s="77">
        <f t="shared" si="0"/>
        <v>250</v>
      </c>
    </row>
    <row r="13" spans="1:12" s="53" customFormat="1" x14ac:dyDescent="0.25">
      <c r="A13" s="96">
        <v>6</v>
      </c>
      <c r="B13" s="74" t="s">
        <v>83</v>
      </c>
      <c r="C13" s="75">
        <v>250</v>
      </c>
      <c r="D13" s="76">
        <v>1</v>
      </c>
      <c r="E13" s="46">
        <v>2</v>
      </c>
      <c r="F13" s="77">
        <f t="shared" si="0"/>
        <v>500</v>
      </c>
    </row>
    <row r="14" spans="1:12" s="53" customFormat="1" x14ac:dyDescent="0.25">
      <c r="A14" s="96">
        <v>7</v>
      </c>
      <c r="B14" s="74" t="s">
        <v>82</v>
      </c>
      <c r="C14" s="75">
        <v>350</v>
      </c>
      <c r="D14" s="76">
        <v>1</v>
      </c>
      <c r="E14" s="46">
        <v>2</v>
      </c>
      <c r="F14" s="77">
        <f t="shared" si="0"/>
        <v>700</v>
      </c>
    </row>
    <row r="15" spans="1:12" s="53" customFormat="1" x14ac:dyDescent="0.25">
      <c r="A15" s="96">
        <v>8</v>
      </c>
      <c r="B15" s="74" t="s">
        <v>84</v>
      </c>
      <c r="C15" s="75">
        <v>250</v>
      </c>
      <c r="D15" s="76">
        <v>1</v>
      </c>
      <c r="E15" s="46">
        <v>2</v>
      </c>
      <c r="F15" s="77">
        <f t="shared" si="0"/>
        <v>500</v>
      </c>
    </row>
    <row r="16" spans="1:12" ht="16.5" thickBot="1" x14ac:dyDescent="0.3">
      <c r="A16" s="97"/>
      <c r="B16" s="141" t="s">
        <v>77</v>
      </c>
      <c r="C16" s="142"/>
      <c r="D16" s="142"/>
      <c r="E16" s="142"/>
      <c r="F16" s="110">
        <f>IF(ISERROR(VLOOKUP("NOT QUOTED",F8:F15,1,FALSE)),SUM(F8:F15),"QUOTE FOR ALL ITEMS")</f>
        <v>5200</v>
      </c>
      <c r="G16" s="53"/>
      <c r="H16" s="53"/>
      <c r="I16" s="53"/>
      <c r="J16" s="53"/>
      <c r="K16" s="53"/>
      <c r="L16" s="53"/>
    </row>
    <row r="17" spans="1:12" x14ac:dyDescent="0.25">
      <c r="A17" s="53"/>
      <c r="B17" s="53"/>
      <c r="C17" s="73"/>
      <c r="D17" s="53"/>
      <c r="E17" s="53"/>
      <c r="F17" s="53"/>
      <c r="G17" s="53"/>
      <c r="H17" s="53"/>
      <c r="I17" s="53"/>
      <c r="J17" s="53"/>
      <c r="K17" s="53"/>
      <c r="L17" s="53"/>
    </row>
    <row r="18" spans="1:12" s="53" customFormat="1" x14ac:dyDescent="0.25">
      <c r="B18" s="138" t="s">
        <v>113</v>
      </c>
      <c r="C18" s="139"/>
      <c r="D18" s="139"/>
      <c r="E18" s="139"/>
      <c r="F18" s="140"/>
    </row>
    <row r="19" spans="1:12" x14ac:dyDescent="0.25">
      <c r="B19" s="135" t="s">
        <v>91</v>
      </c>
      <c r="C19" s="135"/>
      <c r="D19" s="135"/>
      <c r="E19" s="135"/>
      <c r="F19" s="135"/>
      <c r="G19" s="71"/>
      <c r="H19" s="79"/>
      <c r="I19" s="79"/>
      <c r="J19" s="79"/>
      <c r="K19" s="79"/>
      <c r="L19" s="71"/>
    </row>
    <row r="20" spans="1:12" x14ac:dyDescent="0.25">
      <c r="B20" s="136" t="s">
        <v>78</v>
      </c>
      <c r="C20" s="136"/>
      <c r="D20" s="136"/>
      <c r="E20" s="136"/>
      <c r="F20" s="111"/>
      <c r="G20" s="71"/>
      <c r="H20" s="79"/>
      <c r="I20" s="79"/>
      <c r="J20" s="79"/>
      <c r="K20" s="79"/>
      <c r="L20" s="71"/>
    </row>
    <row r="21" spans="1:12" x14ac:dyDescent="0.25">
      <c r="A21" s="71"/>
      <c r="B21" s="71"/>
      <c r="C21" s="78"/>
      <c r="D21" s="71"/>
      <c r="E21" s="112"/>
      <c r="F21" s="71"/>
      <c r="G21" s="71"/>
      <c r="H21" s="79"/>
      <c r="I21" s="79"/>
      <c r="J21" s="79"/>
      <c r="K21" s="79"/>
      <c r="L21" s="71"/>
    </row>
    <row r="22" spans="1:12" x14ac:dyDescent="0.25">
      <c r="B22" s="137" t="s">
        <v>106</v>
      </c>
      <c r="C22" s="137"/>
      <c r="D22" s="137"/>
      <c r="E22" s="137"/>
      <c r="F22" s="137"/>
      <c r="G22" s="71"/>
      <c r="H22" s="71"/>
      <c r="I22" s="71"/>
      <c r="J22" s="71"/>
      <c r="K22" s="71"/>
      <c r="L22" s="71"/>
    </row>
    <row r="23" spans="1:12" x14ac:dyDescent="0.25">
      <c r="A23" s="81"/>
      <c r="B23" s="80"/>
      <c r="C23" s="80"/>
      <c r="D23" s="80"/>
      <c r="E23" s="79"/>
      <c r="F23" s="79"/>
      <c r="G23" s="71"/>
      <c r="H23" s="71"/>
      <c r="I23" s="71"/>
      <c r="J23" s="71"/>
      <c r="K23" s="71"/>
      <c r="L23" s="71"/>
    </row>
    <row r="24" spans="1:12" x14ac:dyDescent="0.25">
      <c r="A24" s="28"/>
      <c r="B24" s="83"/>
      <c r="C24" s="83"/>
      <c r="D24" s="83"/>
      <c r="E24" s="6"/>
      <c r="F24" s="6"/>
      <c r="G24" s="6"/>
    </row>
    <row r="25" spans="1:12" ht="15.75" thickBot="1" x14ac:dyDescent="0.3">
      <c r="A25" s="84"/>
      <c r="B25" s="31"/>
      <c r="C25" s="32"/>
      <c r="D25" s="32"/>
      <c r="E25" s="6"/>
      <c r="F25" s="6"/>
      <c r="G25" s="6"/>
    </row>
    <row r="26" spans="1:12" ht="15.75" thickBot="1" x14ac:dyDescent="0.3">
      <c r="A26" s="84"/>
      <c r="B26" s="126" t="s">
        <v>8</v>
      </c>
      <c r="C26" s="126"/>
      <c r="D26" s="126"/>
      <c r="E26" s="35" t="s">
        <v>9</v>
      </c>
      <c r="F26" s="42">
        <f ca="1">NOW()</f>
        <v>43466.641261342593</v>
      </c>
      <c r="G26" s="6"/>
    </row>
    <row r="27" spans="1:12" x14ac:dyDescent="0.25">
      <c r="A27" s="84"/>
      <c r="B27" s="31"/>
      <c r="C27" s="85"/>
      <c r="D27" s="85"/>
      <c r="E27" s="6"/>
      <c r="F27" s="6"/>
      <c r="G27" s="6"/>
    </row>
    <row r="28" spans="1:12" x14ac:dyDescent="0.25">
      <c r="A28" s="33"/>
      <c r="B28" s="34"/>
      <c r="C28" s="6"/>
      <c r="D28" s="86"/>
      <c r="E28" s="87"/>
      <c r="F28" s="6"/>
      <c r="G28" s="6"/>
    </row>
    <row r="29" spans="1:12" x14ac:dyDescent="0.25">
      <c r="A29" s="6"/>
      <c r="B29" s="6"/>
      <c r="C29" s="6"/>
      <c r="D29" s="6"/>
      <c r="E29" s="6"/>
      <c r="F29" s="6"/>
      <c r="G29" s="6"/>
    </row>
    <row r="30" spans="1:12" x14ac:dyDescent="0.25">
      <c r="A30" s="6"/>
      <c r="B30" s="6"/>
      <c r="C30" s="6"/>
      <c r="D30" s="6"/>
      <c r="E30" s="6"/>
      <c r="F30" s="6"/>
      <c r="G30" s="6"/>
    </row>
    <row r="31" spans="1:12" x14ac:dyDescent="0.25">
      <c r="A31" s="6"/>
      <c r="B31" s="6"/>
      <c r="C31" s="6"/>
      <c r="D31" s="6"/>
      <c r="E31" s="6"/>
      <c r="F31" s="6"/>
      <c r="G31" s="6"/>
    </row>
    <row r="32" spans="1:12" x14ac:dyDescent="0.25">
      <c r="A32" s="82"/>
      <c r="B32" s="82"/>
      <c r="C32" s="82"/>
      <c r="D32" s="82"/>
      <c r="E32" s="82"/>
      <c r="F32" s="82"/>
      <c r="G32" s="82"/>
    </row>
  </sheetData>
  <sheetProtection password="86D6" sheet="1" objects="1" scenarios="1" selectLockedCells="1"/>
  <mergeCells count="10">
    <mergeCell ref="B19:F19"/>
    <mergeCell ref="B26:D26"/>
    <mergeCell ref="A2:F2"/>
    <mergeCell ref="A3:F3"/>
    <mergeCell ref="A4:F4"/>
    <mergeCell ref="B20:E20"/>
    <mergeCell ref="B22:F22"/>
    <mergeCell ref="B18:F18"/>
    <mergeCell ref="B16:E16"/>
    <mergeCell ref="B5:F5"/>
  </mergeCells>
  <conditionalFormatting sqref="F16">
    <cfRule type="cellIs" dxfId="1" priority="15" stopIfTrue="1" operator="equal">
      <formula>"QUOTE FOR ALL ITEMS"</formula>
    </cfRule>
  </conditionalFormatting>
  <conditionalFormatting sqref="E9:E15">
    <cfRule type="cellIs" dxfId="0" priority="14" stopIfTrue="1" operator="equal">
      <formula>$C$3</formula>
    </cfRule>
  </conditionalFormatting>
  <dataValidations count="1">
    <dataValidation type="whole" operator="greaterThan" allowBlank="1" showInputMessage="1" showErrorMessage="1" sqref="E8:E15">
      <formula1>0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C25" sqref="C25"/>
    </sheetView>
  </sheetViews>
  <sheetFormatPr defaultRowHeight="15" x14ac:dyDescent="0.25"/>
  <cols>
    <col min="2" max="2" width="13.28515625" customWidth="1"/>
    <col min="3" max="3" width="19.85546875" customWidth="1"/>
    <col min="4" max="4" width="21.7109375" customWidth="1"/>
    <col min="5" max="5" width="50.5703125" customWidth="1"/>
    <col min="6" max="6" width="0" style="53" hidden="1" customWidth="1"/>
  </cols>
  <sheetData>
    <row r="1" spans="1:6" x14ac:dyDescent="0.25">
      <c r="A1" s="145" t="str">
        <f>Start!B2</f>
        <v>Annexure IX - Commercial Annexure for eFEAP Next hardware RFP</v>
      </c>
      <c r="B1" s="146"/>
      <c r="C1" s="146"/>
      <c r="D1" s="146"/>
      <c r="E1" s="147"/>
    </row>
    <row r="2" spans="1:6" ht="15" customHeight="1" x14ac:dyDescent="0.25">
      <c r="A2" s="129" t="s">
        <v>39</v>
      </c>
      <c r="B2" s="129"/>
      <c r="C2" s="129"/>
      <c r="D2" s="129"/>
      <c r="E2" s="129"/>
    </row>
    <row r="3" spans="1:6" ht="15" customHeight="1" x14ac:dyDescent="0.25">
      <c r="A3" s="145" t="str">
        <f>Start!B4</f>
        <v>Ref: LIC/CO/IT-SD/EFEAP-NEXT/INFRASTRUCTURE-SOLUTION/18-19/01 Dated: 01/01/2019</v>
      </c>
      <c r="B3" s="146"/>
      <c r="C3" s="146"/>
      <c r="D3" s="146"/>
      <c r="E3" s="147"/>
    </row>
    <row r="4" spans="1:6" ht="15.75" thickBot="1" x14ac:dyDescent="0.3"/>
    <row r="5" spans="1:6" ht="15.75" thickBot="1" x14ac:dyDescent="0.3">
      <c r="C5" s="148" t="s">
        <v>26</v>
      </c>
      <c r="D5" s="149"/>
    </row>
    <row r="6" spans="1:6" ht="15.75" thickBot="1" x14ac:dyDescent="0.3">
      <c r="C6" s="98" t="s">
        <v>27</v>
      </c>
      <c r="D6" s="99">
        <f>'Part-I'!E23</f>
        <v>16</v>
      </c>
      <c r="F6" s="58">
        <f>IF(ISNUMBER(D6),0,1)</f>
        <v>0</v>
      </c>
    </row>
    <row r="7" spans="1:6" ht="15.75" thickBot="1" x14ac:dyDescent="0.3">
      <c r="C7" s="100" t="s">
        <v>28</v>
      </c>
      <c r="D7" s="101">
        <f>'Part-II'!E17</f>
        <v>10</v>
      </c>
      <c r="F7" s="58">
        <f>IF(ISNUMBER(D7),0,1)</f>
        <v>0</v>
      </c>
    </row>
    <row r="8" spans="1:6" x14ac:dyDescent="0.25">
      <c r="C8" s="100" t="s">
        <v>29</v>
      </c>
      <c r="D8" s="99">
        <f>'Part-III'!E22</f>
        <v>11</v>
      </c>
      <c r="F8" s="58">
        <f>IF(ISNUMBER(D8),0,1)</f>
        <v>0</v>
      </c>
    </row>
    <row r="9" spans="1:6" x14ac:dyDescent="0.25">
      <c r="C9" s="102" t="s">
        <v>30</v>
      </c>
      <c r="D9" s="103">
        <f>'Part-IV'!E23</f>
        <v>8</v>
      </c>
      <c r="F9" s="58">
        <f>IF(ISNUMBER(D9),0,1)</f>
        <v>0</v>
      </c>
    </row>
    <row r="10" spans="1:6" s="53" customFormat="1" ht="15.75" thickBot="1" x14ac:dyDescent="0.3">
      <c r="C10" s="102" t="s">
        <v>85</v>
      </c>
      <c r="D10" s="103">
        <f>'buy back'!F16</f>
        <v>5200</v>
      </c>
      <c r="F10" s="58">
        <f>IF(ISNUMBER(D10),0,1)</f>
        <v>0</v>
      </c>
    </row>
    <row r="11" spans="1:6" ht="15.75" thickBot="1" x14ac:dyDescent="0.3">
      <c r="C11" s="104" t="s">
        <v>31</v>
      </c>
      <c r="D11" s="105">
        <f>IF(F11&gt;0,"QUOTE FOR ALL ITEMS",(SUM(D6:D9)-D10))</f>
        <v>-5155</v>
      </c>
      <c r="F11" s="27">
        <f>SUM(F6:F10)</f>
        <v>0</v>
      </c>
    </row>
  </sheetData>
  <sheetProtection password="86D6" sheet="1" selectLockedCells="1"/>
  <mergeCells count="4">
    <mergeCell ref="A1:E1"/>
    <mergeCell ref="A2:E2"/>
    <mergeCell ref="A3:E3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</vt:lpstr>
      <vt:lpstr>Part-I</vt:lpstr>
      <vt:lpstr>Part-II</vt:lpstr>
      <vt:lpstr>Part-III</vt:lpstr>
      <vt:lpstr>Part-IV</vt:lpstr>
      <vt:lpstr>buy back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2017-06-17T09:50:12Z</dcterms:created>
  <dcterms:modified xsi:type="dcterms:W3CDTF">2019-01-01T10:09:33Z</dcterms:modified>
</cp:coreProperties>
</file>